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  Fleet" sheetId="1" r:id="rId4"/>
    <sheet state="visible" name="Φύλλο17" sheetId="2" r:id="rId5"/>
    <sheet state="visible" name="Lefkas-Corfu" sheetId="3" r:id="rId6"/>
    <sheet state="hidden" name="Athens" sheetId="4" r:id="rId7"/>
  </sheets>
  <definedNames>
    <definedName hidden="1" localSheetId="0" name="_xlnm._FilterDatabase">'  Fleet'!$O$3:$KJ$24</definedName>
    <definedName hidden="1" localSheetId="0" name="Z_0E192CC9_691C_4412_850E_5426688B0DD0_.wvu.FilterData">'  Fleet'!$B$3:$G$27</definedName>
    <definedName hidden="1" localSheetId="0" name="Z_E75050A5_03E9_455C_A65B_D9A2F451CA98_.wvu.FilterData">'  Fleet'!$A$3:$G$27</definedName>
  </definedNames>
  <calcPr/>
  <customWorkbookViews>
    <customWorkbookView activeSheetId="0" maximized="1" windowHeight="0" windowWidth="0" guid="{0E192CC9-691C-4412-850E-5426688B0DD0}" name="Filter 2"/>
    <customWorkbookView activeSheetId="0" maximized="1" windowHeight="0" windowWidth="0" guid="{E75050A5-03E9-455C-A65B-D9A2F451CA98}" name="Filter 1"/>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C4">
      <text>
        <t xml:space="preserve">Deposit 2000
Cleaning 145€(Linen set not included)</t>
      </text>
    </comment>
    <comment authorId="0" ref="C5">
      <text>
        <t xml:space="preserve">Deposit 2000
Cleaning 145€(Linen set not included)
</t>
      </text>
    </comment>
    <comment authorId="0" ref="C6">
      <text>
        <t xml:space="preserve">Deposit 2400
Cleaning 145€(Linen set not included)
</t>
      </text>
    </comment>
    <comment authorId="0" ref="C7">
      <text>
        <t xml:space="preserve">Deposit 2400
Cleaning 160€(Linen set not included)</t>
      </text>
    </comment>
    <comment authorId="0" ref="C8">
      <text>
        <t xml:space="preserve">Deposit 2400
Cleaning 160€(Linen set not included)</t>
      </text>
    </comment>
    <comment authorId="0" ref="C9">
      <text>
        <t xml:space="preserve">Deposit 2400
Cleaning 160€(Linen set not included)</t>
      </text>
    </comment>
    <comment authorId="0" ref="C10">
      <text>
        <t xml:space="preserve">Deposit 2000
Cleaning 160€(Linen set not included)</t>
      </text>
    </comment>
    <comment authorId="0" ref="C11">
      <text>
        <t xml:space="preserve">Deposit 2400
Cleaning 160€(Linen set not included)</t>
      </text>
    </comment>
    <comment authorId="0" ref="C12">
      <text>
        <t xml:space="preserve">Deposit 2400
Cleaning 160€(Linen set not included)</t>
      </text>
    </comment>
    <comment authorId="0" ref="C13">
      <text>
        <t xml:space="preserve">Deposit 2400
Cleaning 160€(Linen set not included)
</t>
      </text>
    </comment>
    <comment authorId="0" ref="C14">
      <text>
        <t xml:space="preserve">Deposit 2400
Cleaning 160€(Linen set not included)</t>
      </text>
    </comment>
    <comment authorId="0" ref="C15">
      <text>
        <t xml:space="preserve">Deposit 2400
Cleaning 160€(Linen set not included)</t>
      </text>
    </comment>
    <comment authorId="0" ref="C16">
      <text>
        <t xml:space="preserve">Deposit 3000
Cleaning 210€(Linen set not included)</t>
      </text>
    </comment>
    <comment authorId="0" ref="C17">
      <text>
        <t xml:space="preserve">Deposit 2000
Cleaning 170€(Linen not included)</t>
      </text>
    </comment>
    <comment authorId="0" ref="C18">
      <text>
        <t xml:space="preserve">Deposit 2500
Cleaning 170€(Linen set not included)</t>
      </text>
    </comment>
    <comment authorId="0" ref="C19">
      <text>
        <t xml:space="preserve">Deposit 3000
Cleaning 210€(Linen set not included)</t>
      </text>
    </comment>
    <comment authorId="0" ref="C20">
      <text>
        <t xml:space="preserve">Deposit 3000
Cleaning 160€(Linen set not included)
</t>
      </text>
    </comment>
    <comment authorId="0" ref="C21">
      <text>
        <t xml:space="preserve">Deposit 3000
Cleaning 210€(Linen set not included)</t>
      </text>
    </comment>
    <comment authorId="0" ref="C22">
      <text>
        <t xml:space="preserve">Deposit 3000
Cleaning 210€(Linen set not included)</t>
      </text>
    </comment>
    <comment authorId="0" ref="C23">
      <text>
        <t xml:space="preserve">Deposit 3600
Cleaning 220€(Linen set not included)
</t>
      </text>
    </comment>
    <comment authorId="0" ref="C24">
      <text>
        <t xml:space="preserve">Deposit 3600
Cleaning 220€(Linen set not included)</t>
      </text>
    </comment>
    <comment authorId="0" ref="C25">
      <text>
        <t xml:space="preserve">Deposit 3000
Cleaning 220€(Linen set not included)</t>
      </text>
    </comment>
    <comment authorId="0" ref="C26">
      <text>
        <t xml:space="preserve">Deposit 3600
Cleaning 220€(Linen set not included)</t>
      </text>
    </comment>
    <comment authorId="0" ref="C27">
      <text>
        <t xml:space="preserve">Security 3600€
cleaning 220€</t>
      </text>
    </comment>
    <comment authorId="0" ref="C28">
      <text>
        <t xml:space="preserve">Deposit 3600
Cleaning 220€(Linen set not included)</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B3">
      <text>
        <t xml:space="preserve">2005 Built, 4 double cab (1 of them with up-down bunks), 2 WC, 10 pax, 2016 sails</t>
      </text>
    </comment>
    <comment authorId="0" ref="B4">
      <text>
        <t xml:space="preserve">3 Cabins, 2 WC, 7 pax, 2016 sails</t>
      </text>
    </comment>
    <comment authorId="0" ref="B5">
      <text>
        <t xml:space="preserve">3 cabins 2 wc 7 pax 2013 sails</t>
      </text>
    </comment>
    <comment authorId="0" ref="B6">
      <text>
        <t xml:space="preserve">1995 built -2010 rebuilt, 3 Cabins, 2 WC, 8 pax</t>
      </text>
    </comment>
    <comment authorId="0" ref="B7">
      <text>
        <t xml:space="preserve">3 cabins 1 wc 8 PAX</t>
      </text>
    </comment>
    <comment authorId="0" ref="B11">
      <text>
        <t xml:space="preserve">Year :	2007			
Cabins:	3			
WC :	1	Electric toilet		
Sails :	Furling Genoa ,Furling main			
Engine:	Volvo 1 x 40 HP			
Draft: 	1.95m			
Fuel :	140 lts			
Water : 	400			
Equipment:	Bimini, Sprayhood, GPS Plotter,			
	Radio-CD, Electric windlass, Solar panels			
	Outboard motor, Shore power, fixed passarelle			</t>
      </text>
    </comment>
    <comment authorId="0" ref="B12">
      <text>
        <t xml:space="preserve">Year :	2011			
Cabins:	3			
WC :	2			
Sails :	Furling Genoa, Furling main			
Engine:	Yanmar 55 hp			
Draft: 	1.85m			
Fuel :	200lts			
Water : 	500 lts			
Equipment:	Bimini, Sprayhood, Electric winches, GPS Plotter,			
	Radio-CD, Electric windlass, Solar panels			
	Outboard motor, Shore power			</t>
      </text>
    </comment>
    <comment authorId="0" ref="B13">
      <text>
        <t xml:space="preserve">Year :	2003
Cabins:	3
WC :	2
Engine:	1 x Volvo 40Hp
Draft: 	
Fuel :	145
Water : 	450
Equipment:	
Also available:	Dingy</t>
      </text>
    </comment>
    <comment authorId="0" ref="B14">
      <text>
        <t xml:space="preserve">Year :	2007			
Cabins:	4			
WC :	2			
Sails :	Furling Genoa ,Full batten main main			
Engine:	Yanmar  Hp 54			
Draft: 	1,9			
Fuel :	200			
Water : 	530			
Equipment:	Bimini, Sprayhood, GPS Plotter,			
	Radio-CD, Electric windlass, Solar panels			
	Outboard motor, Shore power			
</t>
      </text>
    </comment>
    <comment authorId="0" ref="B15">
      <text>
        <t xml:space="preserve">Year :	2003			
Cabins:	4			
WC :				
Sails :	Furling Genoa , Full batten main 2019			
Engine:	Volvo D55, 55 Hp. Re-build 2019			
Draft: 				
Fuel :	150 Lts			
Water : 	500 Lts			
Equipment:	Bimini, Sprayhood, GPS Plotter, VHF, inverter,			
	Radio-CD, Electric windlass, Holding tank on all WC			
	Outboard motor, Shore power			</t>
      </text>
    </comment>
    <comment authorId="0" ref="B17">
      <text>
        <t xml:space="preserve">Extras :Electrical toilets / radar / 2 x GPS touch screen Garmin 721 / solar panels / bowthruster / outboard / TV DVD / Audio with cockpit speakers /swimming platform    																		
/4  x  Exide  95 AMPH service batteries  / auto shower pump / LED lights (service and navigation ) / Cockpit led lights / Epirb</t>
      </text>
    </comment>
    <comment authorId="0" ref="B18">
      <text>
        <t xml:space="preserve">Bowthruster,2 x GPS one in cockpit , VHF in saloon and cockpit,TV DVD USB speekers 														cockpit speakers, Dinghy with outboard ,Bimini, Spray hood, 4 x EXIDE service batteries 95 AH each,</t>
      </text>
    </comment>
    <comment authorId="0" ref="B19">
      <text>
        <t xml:space="preserve">Extras : solar panels, electrical toilets , music source usb, aux, bt in cockpit , plancha grill in cockpit , bowthruster , water sink in cockpit , swimming platform , GPS in cockpit , fridge in cockpit , auto shower pumps , inverter 220V 2500W , 																																				
extra fridge with ice maker in salon,convertible table in salon ,usb socket to all cabins.</t>
      </text>
    </comment>
    <comment authorId="0" ref="B20">
      <text>
        <t xml:space="preserve">5 cabins,skipper cabin/toiletelectroyraylic gan,12 total guests,generator,air conditioning,			ilet ,electroydraulic gangway,12 guests,generator,airconditioning,TV,LCD,USB,AUX,Bluetooth,foredeck di											conditioning ,TV LCD ,USB ,AUX,bluetooth,foredeck dinner table ,Door and window access to foredeck,Flybridge with dinning table 																		
ing table and sunbathing area ,Large fridge with freexer and ice maker				,Large fridge with frezzer and ice maker,GPS to Flybridge 12'' and to saloon chart table 7'',Windlass 1700W Lofrans with 100m																												chain ,coffe maker,</t>
      </text>
    </comment>
  </commentLi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C13">
      <text>
        <t xml:space="preserve">(2006)- 4 cab / 3 WC</t>
      </text>
    </comment>
    <comment authorId="0" ref="C14">
      <text>
        <t xml:space="preserve">(2009) 5+1 CAB / 3+1 WC</t>
      </text>
    </comment>
    <comment authorId="0" ref="C15">
      <text>
        <t xml:space="preserve">(2020) 4 cab / 2 wc</t>
      </text>
    </comment>
    <comment authorId="0" ref="C16">
      <text>
        <t xml:space="preserve">Type:	Catamaran
Year:	2020
Base:	Athens/Alimos Marina
Length:	41 ft
Berths:	10
Cabins:	4 (4+1)
WC / Shower:	4 4+1)
Beam:	24 ft
Draught:	4 ft
Engine:	2x40 Volvo
Fuel capacity:	470.00 l
Water capacity:	700.00 l
Mainsail:	Full batten
Genoa:	Furling</t>
      </text>
    </comment>
    <comment authorId="0" ref="C17">
      <text>
        <t xml:space="preserve">Type:	Catamaran
Year:	2020
Base:	Athens/Alimos Marina
Length:	46 ft
Berths:	12
Cabins:	4 (4+1)
WC / Shower:	4 (4+1)
Beam:	26 ft
Draught:	4 ft
Engine:	2 X 57 Yanmar
Fuel capacity:	700.00 l
Water capacity:	1040.00 l
Mainsail:	Full batten
Genoa:	Furling</t>
      </text>
    </comment>
    <comment authorId="0" ref="C18">
      <text>
        <t xml:space="preserve">Type:	Sailing yachts
Year:	2009
Base:	Athens/Alimos Marina
Length:	45 ft
Berths:	10
Cabins:	4
WC / Shower:	2
Beam:	14 ft
Draught:	7 ft
Engine:	Yanmar 75 HP
Fuel capacity:	240.00 l
Water capacity:	615.00 l
Mainsail:	Furling
Genoa:	Furling</t>
      </text>
    </comment>
    <comment authorId="0" ref="C19">
      <text>
        <t xml:space="preserve">Type:	Sailing yachts
Year:	2016
Base:	Athens/Alimos Marina
Length:	52 ft
Berths:	12
Cabins:	6 (5+1)
WC / Shower:	3
Beam:	15 ft
Draught:	7 ft
Displacement:	13900.00 kg
Engine:	Yanmar 75 HP
Fuel capacity:	240.00 l
Water capacity:	615.00 l
Mainsail:	Furling
Genoa:	Furling</t>
      </text>
    </comment>
    <comment authorId="0" ref="C23">
      <text>
        <t xml:space="preserve">General information
 (A/C - Generator - Water Maker)
Model Bali 4.0
Base Athens/Alimos Marina (Greece)
Type Catamaran
Year 2018
Service Bareboat
Model details
Length 40 ft
Beam 22 ft
Draught 4 ft
Displacement
Berths 10
Cabins 6 4 double cabins + 2 single bo..
WC / Shower 4
Engine Yanmar 2x40 HP
Fuel capacity 400.00 l
Water capacity 800.00 l
Main sail area -
Genoa -
Total Sail Area -
Spinnaker -
EU Homologation -
Equipment
Main Reefing System:
Lazy Jack, Lazy Bag
Instruments:
VHF, Log/Speedo, GPS Chartplotter, Autopilot
Entertainment:
Radio/CD, Cockpit Speakers
Interior:
Hot Water System
On-Deck:
Deck Tent, Bimini, Electric Windlass, Deck Shower
Equipment:
Gangway (inox-wood), Electric winch, Sprayhood, Usb sockets, Inverter, Air condition, Electric toilets, Bimini, Dinghy, Cockpit cushions, Autopilot, Fans
 in all cabins &amp; salon, Solar panel, Generator, GPS plotter (Raymarine/axiom 7'')
Galley:
Cooker with oven, Refrigerator, Freezer
Electrical:
Shore Power Connection, Solar Panel, Engine Battery (in Ah.) (- Ah)
Safety Equipment:
Liferaft, Lifebuoy, Safety harness, First aid kit, Main anchor, Fire extinguisher, Distress flares, Auxiliary anchor, Floating line
Other equipment:
Pillows and blankets, Navigation kit, Echo Sounder, Life jacket, Radio Cass/Radio/CD Player with Speakers in Saloon &amp; Cockpit, Anchor, Nautical
charts and nautical guide, Speedometer
12.09.2022 1 / 2
GR Sailing (ag)
Aliartou 3
26443 Patras
Greece
Tel: 00302610420358, E-mail: grsailing2@gmail.com, web: http://www.grsailing.gr/, VAT: 113202290
Obligatory extras:
Service pack (compulsory) Includes end-cleaning, water / 1x cooking gaz bottle at the departure, batteries, linen equipment : 350.00 EUR per booking
Optional extras:
One Way Charter - Athens - Corfu / Lefkas: 950.00 EUR per booking, Hostess (hostess' meals are not included and are covered by the customer) :
180.00 EUR per day, Railing net: 140.00 EUR per booking, Second linen equipment: 10.00 EUR per person, One Way Charter Corfu - Lefkas / Paros -
 Mykonos: 350.00 EUR per booking, Skipper (skipper's meals are not included and are covered by the customer) : 190.00 EUR per day, Sup: 150.00
EUR per week, Wi-Fi Spot: 50.00 EUR per week, One Way Charter - Athens - Paros / Mykonos: 650.00 EUR per booking, One Way Charter Mykonos
Paros - Rhodes / Kos: 850.00 EUR per booking, One Way Charter - Athens - Rhodes / Kos / Skiathos: 950.00 EUR per booking, One Way Charter
Kos - Rhodes: 350.00 EUR per booking, Kayak: 140.00 EUR per week</t>
      </text>
    </comment>
    <comment authorId="0" ref="C26">
      <text>
        <t xml:space="preserve">Type:	Sailing yachts
Year:	2015
Base:	Athens/Alimos Marina
Length:	49 ft
Berths:	11
Cabins:	5
WC / Shower:	3
Beam:	15 ft
Displacement:	14100.00 kg
Engine:	75 hp Volvo Penta
Fuel capacity:	300.00 l
Water capacity:	560.00 l
Mainsail:	Furling
Genoa:	Furling
Equipment
Navigation	Autopilot	Bow thruster	Chart plotter
Comfort	Bimini
Cockpit cushions
Dinghy	Electric toilet
Inverter
Refrigerator	Solar Panels
Sprayhood
Entertainment	Radio-CD player</t>
      </text>
    </comment>
    <comment authorId="0" ref="C27">
      <text>
        <t xml:space="preserve">Type:	Catamaran
Year:	2017
Base:	Athens/Alimos Marina
Length:	46 ft
Berths:	12
Cabins:	6 4 double cabins + 2 single bow cabins
WC / Shower:	5 4 wc/showers + 1 wc/shower (in starboard bow compartment)
Beam:	26 ft
Draught:	4 ft
Displacement:	15500.00 kg
Engine:	2x45 hp
Fuel capacity:	1000.00 l
Water capacity:	800.00 l
Mainsail:	Full batten
Genoa:	Furling
Equipment
Navigation	Autopilot	Chart plotter	
Sails	Lazy bag		
Comfort	Air condition
Bimini
Cockpit cushions
Cockpit speakers	Dinghy
Electric toilet
Electric winches
Generator	Heating
Inverter
Refrigerator
Solar Panels
Entertainment	Radio-CD player</t>
      </text>
    </comment>
    <comment authorId="0" ref="C28">
      <text>
        <t xml:space="preserve">Type:	Catamaran
Year:	2016
Base:	Athens/Alimos Marina
Length:	46 ft
Berths:	12
Cabins:	6 4 double cabins + 2 single bow cabins
WC / Shower:	5 4 wc/showers + 1 wc/shower (in starboard bow compartment)
Beam:	26 ft
Draught:	4 ft
Displacement:	15500.00 kg
Engine:	2x45 hp
Fuel capacity:	1000.00 l
Water capacity:	800.00 l
Mainsail:	Full batten
Genoa:	Furling
Type:	Catamaran
Year:	2016
Base:	Athens/Alimos Marina
Length:	46 ft
Berths:	12
Cabins:	6 4 double cabins + 2 single bow cabins
WC / Shower:	5 4 wc/showers + 1 wc/shower (in starboard bow compartment)
Beam:	26 ft
Draught:	4 ft
Displacement:	15500.00 kg
Engine:	2x45 hp
Fuel capacity:	1000.00 l
Water capacity:	800.00 l
Mainsail:	Full batten
Genoa:	Furling</t>
      </text>
    </comment>
    <comment authorId="0" ref="C29">
      <text>
        <t xml:space="preserve">Type:	Catamaran
Year:	2022
Base:	Athens/Alimos Marina
Length:	46 ft
Berths:	12
Cabins:	6 4 double cabins + 2 single bow cabins
WC / Shower:	5 4 wc/showers + 1 wc/shower (in starboard bow compartment)
Beam:	26 ft
Draught:	4 ft
Displacement:	16600.00 kg
Engine:	2x57 HP
Fuel capacity:	1040.00 l
Water capacity:	600.00 l
Mainsail:	None
Genoa:	None
Equipment
Navigation	Autopilot		
Comfort	Air condition
Bimini
Cockpit cushions	Dinghy
Electric toilet
Electric winches	Generator
Solar Panels</t>
      </text>
    </comment>
    <comment authorId="0" ref="C30">
      <text>
        <t xml:space="preserve">Type:	Catamaran
Year:	2022
Base:	Athens/Alimos Marina
Length:	48 ft
Berths:	14
Cabins:	8 6 double cabins + 2 single bow cabins
WC / Shower:	5 4 wc/showers + 1 wc/shower (in starboard bow compartment)
Beam:	27 ft
Draught:	5 ft
Displacement:	20826.00 kg
Engine:	2x57HP
Fuel capacity:	1040.00 l
Water capacity:	480.00 l
Mainsail:	None
Genoa:	None
Equipment
Navigation	Autopilot	Chart plotter	Chart plotter in cockpit
Comfort	Air condition
Bimini
Cockpit cushions	Dinghy
Electric toilet
Electric winches	Generator
Refrigerator
Solar Panels</t>
      </text>
    </comment>
    <comment authorId="0" ref="C31">
      <text>
        <t xml:space="preserve">Type:	Catamaran
Year:	2018
Base:	Athens/Alimos Marina
Length:	45 ft
Berths:	10
Cabins:	4 4 double cabins + 2 single bow cabins
WC / Shower:	4
Beam:	25 ft
Draught:	5 ft
Displacement:	11400.00 kg
Engine:	2 x Volvo 40 hp
Fuel capacity:	600.00 l
Water capacity:	600.00 l
Mainsail:	Full batten
Genoa:	Furling
Equipment
Navigation	Autopilot	Chart plotter	Chart plotter in cockpit
Sails	Lazy bag		
Comfort	Air condition
Bimini
Cockpit cushions
Cockpit speakers	Dinghy
Electric toilet
Electric winches
Generator	Inverter
Refrigerator
Solar Panels
Entertainment	Radio-CD player</t>
      </text>
    </comment>
    <comment authorId="0" ref="C33">
      <text>
        <t xml:space="preserve">L.O.A : 16.06 m
Beam : 4.77 m
Draft : 1.80 m
Beds-Cab. : 10/12 - 5
W.C. : 3
Engine : 110 hp
Fuel : 240 L
Water : 950 L</t>
      </text>
    </comment>
    <comment authorId="0" ref="C34">
      <text>
        <t xml:space="preserve">L.O.A : 15.62m
Beam : 4.89m
Draft : 2.00m
Beds-Cab. : 12 / 5 double + skipper cabin
W.C. : 3
Engine : 100 HP/PS
Fuel : 400 lt
Water : 950 lt
Sail-Area : 110m2</t>
      </text>
    </comment>
    <comment authorId="0" ref="C35">
      <text>
        <t xml:space="preserve">L.O.A : 15.75 m
Beam :
Draft : 1.73 m
Beds-Cab. : 12-5
W.C. : 4
Engine :
Fuel :
Water :
Sail-Area :</t>
      </text>
    </comment>
    <comment authorId="0" ref="C36">
      <text>
        <t xml:space="preserve">L.O.A : 14.60 m
Beam : 4.74 m
Draft : 2.15 m
Beds-Cab. : 8/10 - 4
W.C. : 2
Engine : 75 hp
Fuel : 400 L
Water : 690 L
Sail-Area :</t>
      </text>
    </comment>
    <comment authorId="0" ref="C37">
      <text>
        <t xml:space="preserve">L.O.A : 14.05 m
Beam : 4.49 m
Draft : 2.24 m
Beds-Cab. : 4 double / 4
W.C. : 4
Engine : Yanmar 54 HP / 40 Kw
Fuel : 240 lt
Water : 618 lt
Sail-Area :</t>
      </text>
    </comment>
    <comment authorId="0" ref="C38">
      <text>
        <t xml:space="preserve">L.O.A : 13.94m
Beam : 4.5m
Draft : 2.16m
Beds-Cab. : 10 / 4
W.C. : 2
Engine : 55 hp
Fuel : 200 lt
Water : 370 lt
Sail-Area : 91m2</t>
      </text>
    </comment>
    <comment authorId="0" ref="C39">
      <text>
        <t xml:space="preserve">L.O.A : 13.34m
Beam : 4.24m
Draft : 2.2m
Beds-Cab. : 8+2 / 4
W.C. : 2
Engine : 75 hp
Fuel : 200 lt
Water : 330 lt
Sail-Area : 91m2</t>
      </text>
    </comment>
    <comment authorId="0" ref="C40">
      <text>
        <t xml:space="preserve">L.O.A : 12m
Beam : 4,2m
Draft : 2,1m
Beds-Cab. : 6+2 / 3
W.C. : 2
Engine : 55 HP/PS
Fuel : 200lt
Water : 360lt
Sail-Area : 71m2</t>
      </text>
    </comment>
    <comment authorId="0" ref="C41">
      <text>
        <t xml:space="preserve">L.O.A : 12,55 m
Beam : 3.99
Draft : 1.95 m
Beds-Cab. : 8 / 3
W.C. : 2
Engine : 55 HP/PS
Fuel : 150 lt
Water : 300 lt
Sail-Area : 82m2</t>
      </text>
    </comment>
    <comment authorId="0" ref="C42">
      <text>
        <t xml:space="preserve">L.O.A : 10.62m
Beam : 3.8m
Draft : 1.53m
Beds-Cab. : 3 + 2 Saloon
W.C. : 1
Engine : 27 hp
Fuel : 100 lt
Water : 400 lt
Sail-Area : 59m2</t>
      </text>
    </comment>
    <comment authorId="0" ref="C43">
      <text>
        <t xml:space="preserve">L.O.A : 10.62m
Beam : 3.8m
Draft : 1.53m
Beds-Cab. : 6 + 2 Saloon
W.C. : 1
Engine : 27 hp
Fuel : 100 lt
Water : 400 lt
Sail-Area : 59m2</t>
      </text>
    </comment>
    <comment authorId="0" ref="C46">
      <text>
        <t xml:space="preserve">MAIN SPECIFICATIONS
Full Battened Main Sail (3 reef points) / Short Overlapping Furling Genoa (110%) - non self-tacking
Overall length with bowsprit: 13,39 m / 43’ 11” Sail area : 91 m2
/ 972 Sq ft
Overall length : 13,00 m / 42’ 7”
Hull Length : 12,64 m / 41’ 5” Cabins : 4
Waterline length : 12,00 m / 29’ 4” Berths : 8
Beam : 4,29 m / 14’ Heads with showers : 2
Draft : 2,20 m / 7’ 2” Engine Power : Yanmar 57 Hp / 42 kW
Keel : Fin Drive : Shaft drive
Displacement : 8.561 Kg / 18.874 lbs Fuel Type : Diesel
Water tanks : 530 l / 140 US gal Steering : Twin rudders with JEFA roller bearings
Fuel capacity : 200 l / 53 US gal CE Category : A
Headroom: Forward Cabins (1,90m/6’2”), Aft Cabins (1,88m/6’2”), Saloon (1,97m/6’5”), Galley (1,95m/6’4”) Heads (1,90m/6’2”).</t>
      </text>
    </comment>
    <comment authorId="0" ref="C47">
      <text>
        <t xml:space="preserve">MAIN SPECIFICATIONS
Semi Battened Main Sail (3 reef points) / Short Overlapping Furling Genoa (110%) - non self-tacking
Overall length with bowsprit: 12,95 m / 42’ 5” Sail area: 77,1 m2
/ 830 Sq. ft.
Overall length: 12,35 m / 40’ 5” Cabins: 3
Hull Length : 12,015 m / 39’ 5” Berths: 6+1(saloon)
Waterline length : 11,47 m / 37’ 7” Heads (electric) with showers: 2
Beam : 3,99 m / 13’ 1” Holding tanks capacity: 80 l / 50,1 US gal.
Draft : 2,14 m / 7’ Engine Power: Yanmar 45 Hp / 33 kW
Keel : Fin Drive : Shaft drive
Displacement with deep draft keel: 7.784 Kg / 17.161 lbs. Fuel Type: Diesel
Water tanks: 530 l / 140 US gal. Steering: Twin rudders with JEFA roller bearings
Fuel capacity: 200 l / 53 US gal. Inverter 12/230V: 2.000 W
Fridge capacity: 190 l / 41,7 US gal. CE Category: A
Headroom: Forward Cabin (1,87m/6’1”), Aft Cabins (1,90m/6’2”), Saloon (1,98m/6’5”), Galley (1,91m/6’3”), Aft Head (1,93m/6’3.3”),
 Forward cabin Head (1,85m/6’1”), Companionway (1,87m/6’1”), Sprayhood (1,84m/6').</t>
      </text>
    </comment>
  </commentList>
</comments>
</file>

<file path=xl/sharedStrings.xml><?xml version="1.0" encoding="utf-8"?>
<sst xmlns="http://schemas.openxmlformats.org/spreadsheetml/2006/main" count="1034" uniqueCount="170">
  <si>
    <t>Fleet</t>
  </si>
  <si>
    <t>March</t>
  </si>
  <si>
    <t>April</t>
  </si>
  <si>
    <t>May</t>
  </si>
  <si>
    <t>June</t>
  </si>
  <si>
    <t>July</t>
  </si>
  <si>
    <t>AUGUST</t>
  </si>
  <si>
    <t>September</t>
  </si>
  <si>
    <t>October</t>
  </si>
  <si>
    <t>November</t>
  </si>
  <si>
    <t>Lefkas Port</t>
  </si>
  <si>
    <t>Model</t>
  </si>
  <si>
    <t>Name</t>
  </si>
  <si>
    <t>Cabins</t>
  </si>
  <si>
    <t>Pax</t>
  </si>
  <si>
    <t>Mono/Cat</t>
  </si>
  <si>
    <t>Baths</t>
  </si>
  <si>
    <t>Sun Odyssey 349</t>
  </si>
  <si>
    <t>DIMITRA</t>
  </si>
  <si>
    <t>Mono</t>
  </si>
  <si>
    <t>Book</t>
  </si>
  <si>
    <t>O</t>
  </si>
  <si>
    <t>N.Peramos</t>
  </si>
  <si>
    <t>B</t>
  </si>
  <si>
    <t>Oceanis 37</t>
  </si>
  <si>
    <t>MINA</t>
  </si>
  <si>
    <t>3Cabins</t>
  </si>
  <si>
    <t>Bavaria 37</t>
  </si>
  <si>
    <t>TAKIS II</t>
  </si>
  <si>
    <t>Oceanis 38.1</t>
  </si>
  <si>
    <t>SIRINA</t>
  </si>
  <si>
    <t>8Pax</t>
  </si>
  <si>
    <t>Oceanis 37.1</t>
  </si>
  <si>
    <t>AVRA</t>
  </si>
  <si>
    <t>Lef</t>
  </si>
  <si>
    <t>MARISA</t>
  </si>
  <si>
    <t>2Baths</t>
  </si>
  <si>
    <t>Oceanis 393</t>
  </si>
  <si>
    <t>ATHINA</t>
  </si>
  <si>
    <t>JANNET</t>
  </si>
  <si>
    <t>Oceanis 41.1</t>
  </si>
  <si>
    <t>AGINOR</t>
  </si>
  <si>
    <t>KOSTIS</t>
  </si>
  <si>
    <t>Hanse 418</t>
  </si>
  <si>
    <t>VRONTIS</t>
  </si>
  <si>
    <t>Bavaria 41 CR.</t>
  </si>
  <si>
    <t>NIREUS</t>
  </si>
  <si>
    <t xml:space="preserve">Bavaria C45 </t>
  </si>
  <si>
    <t>CARPE DIEM</t>
  </si>
  <si>
    <t>Cyclades 43.4</t>
  </si>
  <si>
    <t>GEORGE'S</t>
  </si>
  <si>
    <t>Sun Odyssey 449</t>
  </si>
  <si>
    <t>ORESTIS</t>
  </si>
  <si>
    <t>Oceanis 46.1</t>
  </si>
  <si>
    <t>PHORKYS</t>
  </si>
  <si>
    <t>STERGIOS</t>
  </si>
  <si>
    <t>Oceanis 48</t>
  </si>
  <si>
    <t>ORESTES</t>
  </si>
  <si>
    <t>Sun Odyssey 490</t>
  </si>
  <si>
    <t>MARINA</t>
  </si>
  <si>
    <t>4+1</t>
  </si>
  <si>
    <t>Oceanis 51.1</t>
  </si>
  <si>
    <t>5+1</t>
  </si>
  <si>
    <t>3+1</t>
  </si>
  <si>
    <t>39Cat</t>
  </si>
  <si>
    <t>Lagoon 39</t>
  </si>
  <si>
    <t>EXPLORER</t>
  </si>
  <si>
    <t>4+2</t>
  </si>
  <si>
    <t>Cat</t>
  </si>
  <si>
    <t>40Cat</t>
  </si>
  <si>
    <t>Lagoon 40</t>
  </si>
  <si>
    <t>ANGELO</t>
  </si>
  <si>
    <t>42Cat</t>
  </si>
  <si>
    <t>Astrea 42</t>
  </si>
  <si>
    <t>IOANNA</t>
  </si>
  <si>
    <t>Lagoon 42</t>
  </si>
  <si>
    <t>ZAHIRA</t>
  </si>
  <si>
    <t>IKARIA</t>
  </si>
  <si>
    <t>Booking</t>
  </si>
  <si>
    <t>Lefkas Fleet</t>
  </si>
  <si>
    <t>Option</t>
  </si>
  <si>
    <t>Athens Fleet</t>
  </si>
  <si>
    <t>4th Season</t>
  </si>
  <si>
    <t>3nd Season</t>
  </si>
  <si>
    <t>2nd Season</t>
  </si>
  <si>
    <t>1st Season</t>
  </si>
  <si>
    <t>Special Offers Here</t>
  </si>
  <si>
    <t>Lefkas-Corfu</t>
  </si>
  <si>
    <t>August</t>
  </si>
  <si>
    <t>Form</t>
  </si>
  <si>
    <t>BAVARIA 46</t>
  </si>
  <si>
    <t>Κρ</t>
  </si>
  <si>
    <t>BAVARIA 40 CRUISER</t>
  </si>
  <si>
    <t>BAVARIA 39</t>
  </si>
  <si>
    <t>SUN ODYSSEY 37.1</t>
  </si>
  <si>
    <t>BAVARIA 35 CRUISER</t>
  </si>
  <si>
    <t>Corfu</t>
  </si>
  <si>
    <t>Send a Request</t>
  </si>
  <si>
    <t>Oceanis 40</t>
  </si>
  <si>
    <t>Dufour 41</t>
  </si>
  <si>
    <t xml:space="preserve">Cyclades 43.4 </t>
  </si>
  <si>
    <t>Lefkas</t>
  </si>
  <si>
    <t>Bavaria 44</t>
  </si>
  <si>
    <t xml:space="preserve">Lefkas </t>
  </si>
  <si>
    <t>Bavaria Cruiser 46</t>
  </si>
  <si>
    <t>Μαντζ</t>
  </si>
  <si>
    <t>Dufour 470</t>
  </si>
  <si>
    <t>Bali Catamaran 4.6</t>
  </si>
  <si>
    <t>LEFKAS-LEFKAS</t>
  </si>
  <si>
    <t>BENETEAU Oceanis 54'</t>
  </si>
  <si>
    <t>Tsal</t>
  </si>
  <si>
    <t>BAVARIA 39' Cruiser</t>
  </si>
  <si>
    <t>PALAIROS-PALAIROS</t>
  </si>
  <si>
    <t>BAVARIA 34' Cruiser</t>
  </si>
  <si>
    <t>Athens</t>
  </si>
  <si>
    <t>51.1</t>
  </si>
  <si>
    <t xml:space="preserve">Oceanis 51.1 </t>
  </si>
  <si>
    <t>Λογ</t>
  </si>
  <si>
    <t>Athens Lavrio</t>
  </si>
  <si>
    <t>Ακ</t>
  </si>
  <si>
    <t>JEANNEAU 49 DS</t>
  </si>
  <si>
    <t>Τσιγκ</t>
  </si>
  <si>
    <t>CYCLADES 50.5</t>
  </si>
  <si>
    <t xml:space="preserve">Jeanneau 440 </t>
  </si>
  <si>
    <t>GrS</t>
  </si>
  <si>
    <t>Lagoon 45 FlyingBridge</t>
  </si>
  <si>
    <t>SUN ODYSSEY 44i</t>
  </si>
  <si>
    <t>SUN ODYSSEY 519</t>
  </si>
  <si>
    <t>Bali 4.0 (2018)</t>
  </si>
  <si>
    <t>MARG</t>
  </si>
  <si>
    <t>Bali 43</t>
  </si>
  <si>
    <t>Bali 4.6</t>
  </si>
  <si>
    <t>2015</t>
  </si>
  <si>
    <t>Bavaria Cruiser 51</t>
  </si>
  <si>
    <t>5</t>
  </si>
  <si>
    <t>2017</t>
  </si>
  <si>
    <t>Lagoon 450</t>
  </si>
  <si>
    <t>6</t>
  </si>
  <si>
    <t>2016</t>
  </si>
  <si>
    <t>12</t>
  </si>
  <si>
    <t>Lagoon 46</t>
  </si>
  <si>
    <t>Lagoon 50</t>
  </si>
  <si>
    <t>Nautitech 46 Fly</t>
  </si>
  <si>
    <t>Jeanneau 53 "Sapho"</t>
  </si>
  <si>
    <t>MAKR</t>
  </si>
  <si>
    <t>Cyclades 50.5 “Anna” &amp; “Anna II”</t>
  </si>
  <si>
    <t>Sun Odyssey 519 "Kontiki"</t>
  </si>
  <si>
    <t>Oceanis 48 "Emmanouel"</t>
  </si>
  <si>
    <t>Sun Odyssey 469 "Nestor"</t>
  </si>
  <si>
    <t>Oceanis 45 “Maritina II”</t>
  </si>
  <si>
    <t>Sun Odyssey 439 "Vasia II"</t>
  </si>
  <si>
    <t>8+2</t>
  </si>
  <si>
    <t>Dufour 412 "AINA"</t>
  </si>
  <si>
    <t>6+2</t>
  </si>
  <si>
    <t>Bavaria 41 “Selene” &amp; "Theo D' Oro"</t>
  </si>
  <si>
    <t>Sun Odyssey 36i “Piccolo”</t>
  </si>
  <si>
    <t>3+2 saloon</t>
  </si>
  <si>
    <t>Our Oceanis 351 “Mickey”</t>
  </si>
  <si>
    <t>-</t>
  </si>
  <si>
    <t>6+2 saloon</t>
  </si>
  <si>
    <t>Sun Odyssey 440 "Finesse"</t>
  </si>
  <si>
    <t>Zeilon</t>
  </si>
  <si>
    <t>Sun Odyssey 410 "Exsense"</t>
  </si>
  <si>
    <t>Cyclades 50.5</t>
  </si>
  <si>
    <t>Bas</t>
  </si>
  <si>
    <t>Lagoon 420</t>
  </si>
  <si>
    <t>Oceanis 478</t>
  </si>
  <si>
    <t>Sun Odyssey 410</t>
  </si>
  <si>
    <t>Porto Fino</t>
  </si>
  <si>
    <t>Mikonos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</si>
</sst>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
    <numFmt numFmtId="165" formatCode="mmmmyyyy"/>
  </numFmts>
  <fonts count="68">
    <font>
      <sz val="10.0"/>
      <color rgb="FF000000"/>
      <name val="Arial"/>
      <scheme val="minor"/>
    </font>
    <font>
      <b/>
      <sz val="14.0"/>
      <color theme="1"/>
      <name val="Arial"/>
    </font>
    <font>
      <color theme="1"/>
      <name val="Arial"/>
    </font>
    <font/>
    <font>
      <b/>
      <sz val="12.0"/>
      <color theme="1"/>
      <name val="Arial"/>
    </font>
    <font>
      <b/>
      <sz val="11.0"/>
      <color theme="1"/>
      <name val="Arial"/>
    </font>
    <font>
      <sz val="8.0"/>
      <color rgb="FF000000"/>
      <name val="Arial"/>
    </font>
    <font>
      <b/>
      <sz val="11.0"/>
      <color rgb="FF000000"/>
      <name val="Arial"/>
    </font>
    <font>
      <b/>
      <u/>
      <sz val="11.0"/>
      <color rgb="FF1155CC"/>
      <name val="Arial"/>
    </font>
    <font>
      <b/>
      <u/>
      <sz val="9.0"/>
      <color rgb="FF000000"/>
      <name val="Arial"/>
    </font>
    <font>
      <color theme="1"/>
      <name val="Arial"/>
      <scheme val="minor"/>
    </font>
    <font>
      <b/>
      <u/>
      <color rgb="FFCC0000"/>
      <name val="Arial"/>
    </font>
    <font>
      <color rgb="FFFFFFFF"/>
      <name val="Arial"/>
      <scheme val="minor"/>
    </font>
    <font>
      <b/>
      <u/>
      <sz val="11.0"/>
      <color rgb="FF0000FF"/>
      <name val="Arial"/>
    </font>
    <font>
      <sz val="10.0"/>
      <color rgb="FFFFFFFF"/>
      <name val="Arial"/>
      <scheme val="minor"/>
    </font>
    <font>
      <b/>
      <color theme="1"/>
      <name val="Arial"/>
    </font>
    <font>
      <u/>
      <color rgb="FF0000FF"/>
    </font>
    <font>
      <sz val="9.0"/>
      <color rgb="FFFFFFFF"/>
      <name val="Arial"/>
    </font>
    <font>
      <b/>
      <sz val="11.0"/>
      <color rgb="FF1155CC"/>
      <name val="Arial"/>
    </font>
    <font>
      <color rgb="FFFFFFFF"/>
      <name val="Arial"/>
    </font>
    <font>
      <i/>
      <color theme="1"/>
      <name val="Arial"/>
    </font>
    <font>
      <sz val="10.0"/>
      <color rgb="FFFFFFFF"/>
      <name val="Arial"/>
    </font>
    <font>
      <color rgb="FF000000"/>
      <name val="Arial"/>
    </font>
    <font>
      <color rgb="FF000000"/>
      <name val="Arial"/>
      <scheme val="minor"/>
    </font>
    <font>
      <b/>
      <u/>
      <color rgb="FF1155CC"/>
      <name val="Arial"/>
    </font>
    <font>
      <b/>
      <u/>
      <color rgb="FF000000"/>
      <name val="Arial"/>
    </font>
    <font>
      <b/>
      <sz val="11.0"/>
      <color rgb="FFFFFFFF"/>
      <name val="Arial"/>
    </font>
    <font>
      <b/>
      <sz val="14.0"/>
      <color rgb="FF000000"/>
      <name val="Arial"/>
    </font>
    <font>
      <b/>
      <sz val="18.0"/>
      <color rgb="FF0B5394"/>
      <name val="Arial"/>
    </font>
    <font>
      <b/>
      <color theme="1"/>
      <name val="Arial"/>
      <scheme val="minor"/>
    </font>
    <font>
      <sz val="14.0"/>
      <color theme="1"/>
      <name val="Arial"/>
    </font>
    <font>
      <b/>
      <sz val="11.0"/>
      <color theme="1"/>
      <name val="Arial"/>
      <scheme val="minor"/>
    </font>
    <font>
      <b/>
      <sz val="12.0"/>
      <color rgb="FF000000"/>
      <name val="Arial"/>
    </font>
    <font>
      <b/>
      <sz val="8.0"/>
      <color theme="1"/>
      <name val="Arial"/>
      <scheme val="minor"/>
    </font>
    <font>
      <b/>
      <u/>
      <sz val="12.0"/>
      <color rgb="FFFFFFFF"/>
      <name val="Arial"/>
      <scheme val="minor"/>
    </font>
    <font>
      <sz val="11.0"/>
      <color rgb="FF000000"/>
      <name val="Inconsolata"/>
    </font>
    <font>
      <b/>
      <sz val="14.0"/>
      <color theme="1"/>
      <name val="Arial"/>
      <scheme val="minor"/>
    </font>
    <font>
      <b/>
      <sz val="9.0"/>
      <color rgb="FF000000"/>
      <name val="Arial"/>
    </font>
    <font>
      <b/>
      <u/>
      <sz val="12.0"/>
      <color rgb="FFFFFFFF"/>
    </font>
    <font>
      <b/>
      <sz val="9.0"/>
      <color theme="1"/>
      <name val="Arial"/>
      <scheme val="minor"/>
    </font>
    <font>
      <b/>
      <u/>
      <color rgb="FF0000FF"/>
      <name val="Arial"/>
    </font>
    <font>
      <b/>
      <u/>
      <sz val="12.0"/>
      <color rgb="FFFFFFFF"/>
      <name val="Arial"/>
    </font>
    <font>
      <color rgb="FFC9DAF8"/>
      <name val="Arial"/>
      <scheme val="minor"/>
    </font>
    <font>
      <color rgb="FF000000"/>
      <name val="Roboto"/>
    </font>
    <font>
      <i/>
      <color rgb="FF000000"/>
      <name val="Roboto"/>
    </font>
    <font>
      <b/>
      <sz val="11.0"/>
      <color theme="1"/>
      <name val="-apple-system"/>
    </font>
    <font>
      <b/>
      <strike/>
      <sz val="11.0"/>
      <color rgb="FFB7B7B7"/>
      <name val="-apple-system"/>
    </font>
    <font>
      <b/>
      <sz val="11.0"/>
      <color rgb="FF000000"/>
      <name val="-apple-system"/>
    </font>
    <font>
      <b/>
      <strike/>
      <sz val="11.0"/>
      <color rgb="FFFF00FF"/>
      <name val="-apple-system"/>
    </font>
    <font>
      <color rgb="FF333333"/>
      <name val="-apple-system"/>
    </font>
    <font>
      <b/>
      <color rgb="FF333333"/>
      <name val="-apple-system"/>
    </font>
    <font>
      <b/>
      <sz val="8.0"/>
      <color rgb="FF333333"/>
      <name val="-apple-system"/>
    </font>
    <font>
      <sz val="12.0"/>
      <color rgb="FF000000"/>
      <name val="Arial"/>
    </font>
    <font>
      <sz val="12.0"/>
      <color theme="1"/>
      <name val="Arial"/>
    </font>
    <font>
      <sz val="11.0"/>
      <color rgb="FF000000"/>
      <name val="Arial"/>
    </font>
    <font>
      <b/>
      <sz val="8.0"/>
      <color rgb="FF000000"/>
      <name val="Arial"/>
    </font>
    <font>
      <b/>
      <color theme="1"/>
      <name val="Calibri"/>
    </font>
    <font>
      <b/>
      <sz val="12.0"/>
      <color theme="1"/>
      <name val="Arial"/>
      <scheme val="minor"/>
    </font>
    <font>
      <u/>
      <color rgb="FF1155CC"/>
      <name val="Arial"/>
      <scheme val="minor"/>
    </font>
    <font>
      <u/>
      <color rgb="FF1155CC"/>
      <name val="Arial"/>
      <scheme val="minor"/>
    </font>
    <font>
      <b/>
      <sz val="8.0"/>
      <color rgb="FFFFFFFF"/>
      <name val="&quot;Open Sans&quot;"/>
    </font>
    <font>
      <b/>
      <sz val="8.0"/>
      <color rgb="FF393939"/>
      <name val="&quot;Open Sans&quot;"/>
    </font>
    <font>
      <sz val="8.0"/>
      <color rgb="FF393939"/>
      <name val="&quot;Open Sans&quot;"/>
    </font>
    <font>
      <b/>
      <color rgb="FF393939"/>
      <name val="&quot;Open Sans&quot;"/>
    </font>
    <font>
      <sz val="10.0"/>
      <color theme="1"/>
      <name val="Roboto"/>
    </font>
    <font>
      <sz val="9.0"/>
      <color rgb="FF000000"/>
      <name val="Arial"/>
    </font>
    <font>
      <sz val="9.0"/>
      <color theme="1"/>
      <name val="Arial"/>
      <scheme val="minor"/>
    </font>
    <font>
      <sz val="8.0"/>
      <color theme="1"/>
      <name val="Arial"/>
    </font>
  </fonts>
  <fills count="33">
    <fill>
      <patternFill patternType="none"/>
    </fill>
    <fill>
      <patternFill patternType="lightGray"/>
    </fill>
    <fill>
      <patternFill patternType="solid">
        <fgColor rgb="FFD9EAD3"/>
        <bgColor rgb="FFD9EAD3"/>
      </patternFill>
    </fill>
    <fill>
      <patternFill patternType="solid">
        <fgColor rgb="FFC9DAF8"/>
        <bgColor rgb="FFC9DAF8"/>
      </patternFill>
    </fill>
    <fill>
      <patternFill patternType="solid">
        <fgColor rgb="FFEFFFEB"/>
        <bgColor rgb="FFEFFFEB"/>
      </patternFill>
    </fill>
    <fill>
      <patternFill patternType="solid">
        <fgColor rgb="FFDBE5F1"/>
        <bgColor rgb="FFDBE5F1"/>
      </patternFill>
    </fill>
    <fill>
      <patternFill patternType="solid">
        <fgColor rgb="FFFFFFFF"/>
        <bgColor rgb="FFFFFFFF"/>
      </patternFill>
    </fill>
    <fill>
      <patternFill patternType="solid">
        <fgColor rgb="FFCFE2F3"/>
        <bgColor rgb="FFCFE2F3"/>
      </patternFill>
    </fill>
    <fill>
      <patternFill patternType="solid">
        <fgColor rgb="FF000000"/>
        <bgColor rgb="FF000000"/>
      </patternFill>
    </fill>
    <fill>
      <patternFill patternType="solid">
        <fgColor rgb="FF0000FF"/>
        <bgColor rgb="FF0000FF"/>
      </patternFill>
    </fill>
    <fill>
      <patternFill patternType="solid">
        <fgColor rgb="FFB45F06"/>
        <bgColor rgb="FFB45F06"/>
      </patternFill>
    </fill>
    <fill>
      <patternFill patternType="solid">
        <fgColor rgb="FFFEFEFE"/>
        <bgColor rgb="FFFEFEFE"/>
      </patternFill>
    </fill>
    <fill>
      <patternFill patternType="solid">
        <fgColor rgb="FFF9CB9C"/>
        <bgColor rgb="FFF9CB9C"/>
      </patternFill>
    </fill>
    <fill>
      <patternFill patternType="solid">
        <fgColor rgb="FF1C4587"/>
        <bgColor rgb="FF1C4587"/>
      </patternFill>
    </fill>
    <fill>
      <patternFill patternType="solid">
        <fgColor rgb="FF00FFFF"/>
        <bgColor rgb="FF00FFFF"/>
      </patternFill>
    </fill>
    <fill>
      <patternFill patternType="solid">
        <fgColor rgb="FFFFF2CC"/>
        <bgColor rgb="FFFFF2CC"/>
      </patternFill>
    </fill>
    <fill>
      <patternFill patternType="solid">
        <fgColor rgb="FFFFFF00"/>
        <bgColor rgb="FFFFFF00"/>
      </patternFill>
    </fill>
    <fill>
      <patternFill patternType="solid">
        <fgColor rgb="FF1155CC"/>
        <bgColor rgb="FF1155CC"/>
      </patternFill>
    </fill>
    <fill>
      <patternFill patternType="solid">
        <fgColor rgb="FFF6B26B"/>
        <bgColor rgb="FFF6B26B"/>
      </patternFill>
    </fill>
    <fill>
      <patternFill patternType="solid">
        <fgColor rgb="FFFF00FF"/>
        <bgColor rgb="FFFF00FF"/>
      </patternFill>
    </fill>
    <fill>
      <patternFill patternType="solid">
        <fgColor rgb="FFC6D9F0"/>
        <bgColor rgb="FFC6D9F0"/>
      </patternFill>
    </fill>
    <fill>
      <patternFill patternType="solid">
        <fgColor rgb="FFB6D7A8"/>
        <bgColor rgb="FFB6D7A8"/>
      </patternFill>
    </fill>
    <fill>
      <patternFill patternType="solid">
        <fgColor rgb="FF9FC5E8"/>
        <bgColor rgb="FF9FC5E8"/>
      </patternFill>
    </fill>
    <fill>
      <patternFill patternType="solid">
        <fgColor rgb="FF990000"/>
        <bgColor rgb="FF990000"/>
      </patternFill>
    </fill>
    <fill>
      <patternFill patternType="solid">
        <fgColor rgb="FFFF9900"/>
        <bgColor rgb="FFFF9900"/>
      </patternFill>
    </fill>
    <fill>
      <patternFill patternType="solid">
        <fgColor rgb="FFEA9999"/>
        <bgColor rgb="FFEA9999"/>
      </patternFill>
    </fill>
    <fill>
      <patternFill patternType="solid">
        <fgColor rgb="FFE06666"/>
        <bgColor rgb="FFE06666"/>
      </patternFill>
    </fill>
    <fill>
      <patternFill patternType="solid">
        <fgColor rgb="FFEAD1DC"/>
        <bgColor rgb="FFEAD1DC"/>
      </patternFill>
    </fill>
    <fill>
      <patternFill patternType="solid">
        <fgColor theme="0"/>
        <bgColor theme="0"/>
      </patternFill>
    </fill>
    <fill>
      <patternFill patternType="solid">
        <fgColor rgb="FFFFE599"/>
        <bgColor rgb="FFFFE599"/>
      </patternFill>
    </fill>
    <fill>
      <patternFill patternType="solid">
        <fgColor rgb="FFF8E499"/>
        <bgColor rgb="FFF8E499"/>
      </patternFill>
    </fill>
    <fill>
      <patternFill patternType="solid">
        <fgColor rgb="FFD9D2E9"/>
        <bgColor rgb="FFD9D2E9"/>
      </patternFill>
    </fill>
    <fill>
      <patternFill patternType="solid">
        <fgColor rgb="FFDDDDDD"/>
        <bgColor rgb="FFDDDDDD"/>
      </patternFill>
    </fill>
  </fills>
  <borders count="59">
    <border/>
    <border>
      <left style="thin">
        <color rgb="FF000000"/>
      </left>
      <bottom style="thin">
        <color rgb="FF000000"/>
      </bottom>
    </border>
    <border>
      <bottom style="thick">
        <color rgb="FF000000"/>
      </bottom>
    </border>
    <border>
      <left style="thick">
        <color rgb="FFDBE5F1"/>
      </left>
      <top style="thick">
        <color rgb="FFDBE5F1"/>
      </top>
      <bottom style="thick">
        <color rgb="FF000000"/>
      </bottom>
    </border>
    <border>
      <top style="thick">
        <color rgb="FFDBE5F1"/>
      </top>
      <bottom style="thick">
        <color rgb="FF000000"/>
      </bottom>
    </border>
    <border>
      <left style="double">
        <color rgb="FF000000"/>
      </left>
      <right style="hair">
        <color rgb="FF000000"/>
      </right>
      <top style="hair">
        <color rgb="FF000000"/>
      </top>
    </border>
    <border>
      <left style="hair">
        <color rgb="FF000000"/>
      </left>
      <right style="hair">
        <color rgb="FF000000"/>
      </right>
      <top style="hair">
        <color rgb="FF000000"/>
      </top>
    </border>
    <border>
      <left style="hair">
        <color rgb="FF000000"/>
      </left>
      <right style="hair">
        <color rgb="FF000000"/>
      </right>
      <top style="hair">
        <color rgb="FF000000"/>
      </top>
      <bottom style="dotted">
        <color rgb="FF000000"/>
      </bottom>
    </border>
    <border>
      <right style="thin">
        <color rgb="FF000000"/>
      </right>
      <bottom style="dotted">
        <color rgb="FF000000"/>
      </bottom>
    </border>
    <border>
      <right style="hair">
        <color rgb="FF000000"/>
      </right>
      <top style="thick">
        <color rgb="FF000000"/>
      </top>
      <bottom style="dotted">
        <color rgb="FF000000"/>
      </bottom>
    </border>
    <border>
      <top style="thick">
        <color rgb="FF000000"/>
      </top>
      <bottom style="dotted">
        <color rgb="FF000000"/>
      </bottom>
    </border>
    <border>
      <left style="thin">
        <color rgb="FF000000"/>
      </left>
      <right style="thin">
        <color rgb="FF000000"/>
      </right>
    </border>
    <border>
      <left style="dotted">
        <color rgb="FF000000"/>
      </left>
      <top style="dotted">
        <color rgb="FF000000"/>
      </top>
    </border>
    <border>
      <left style="thin">
        <color rgb="FFFFFFFF"/>
      </left>
      <top style="thin">
        <color rgb="FFFFFFFF"/>
      </top>
      <bottom style="thin">
        <color rgb="FFFFFFFF"/>
      </bottom>
    </border>
    <border>
      <left style="double">
        <color rgb="FF000000"/>
      </left>
    </border>
    <border>
      <bottom style="dotted">
        <color rgb="FF000000"/>
      </bottom>
    </border>
    <border>
      <left style="double">
        <color rgb="FF000000"/>
      </left>
      <right style="double">
        <color rgb="FF000000"/>
      </right>
      <bottom style="dotted">
        <color rgb="FF000000"/>
      </bottom>
    </border>
    <border>
      <left style="thin">
        <color rgb="FFFFFFFF"/>
      </left>
      <right style="thin">
        <color rgb="FFFFFFFF"/>
      </right>
      <top style="thin">
        <color rgb="FFFFFFFF"/>
      </top>
      <bottom style="thin">
        <color rgb="FFFFFFFF"/>
      </bottom>
    </border>
    <border>
      <left style="dotted">
        <color rgb="FF000000"/>
      </left>
      <right style="thin">
        <color rgb="FFFFFFFF"/>
      </right>
      <top style="thin">
        <color rgb="FFFFFFFF"/>
      </top>
      <bottom style="thin">
        <color rgb="FFFFFFFF"/>
      </bottom>
    </border>
    <border>
      <left style="double">
        <color rgb="FF000000"/>
      </left>
      <top style="dotted">
        <color rgb="FF000000"/>
      </top>
      <bottom style="dotted">
        <color rgb="FF000000"/>
      </bottom>
    </border>
    <border>
      <right style="dotted">
        <color rgb="FF000000"/>
      </right>
      <top style="dotted">
        <color rgb="FF000000"/>
      </top>
      <bottom style="dotted">
        <color rgb="FF000000"/>
      </bottom>
    </border>
    <border>
      <left style="double">
        <color rgb="FF000000"/>
      </left>
      <right style="double">
        <color rgb="FF000000"/>
      </right>
    </border>
    <border>
      <top style="dotted">
        <color rgb="FF000000"/>
      </top>
      <bottom style="dotted">
        <color rgb="FF000000"/>
      </bottom>
    </border>
    <border>
      <right style="double">
        <color rgb="FF000000"/>
      </right>
    </border>
    <border>
      <right style="double">
        <color rgb="FF000000"/>
      </right>
      <top style="dotted">
        <color rgb="FF000000"/>
      </top>
      <bottom style="dotted">
        <color rgb="FF000000"/>
      </bottom>
    </border>
    <border>
      <right style="thin">
        <color rgb="FFFFFFFF"/>
      </right>
      <top style="thin">
        <color rgb="FFFFFFFF"/>
      </top>
      <bottom style="thin">
        <color rgb="FFFFFFFF"/>
      </bottom>
    </border>
    <border>
      <right style="thin">
        <color rgb="FFFFFFFF"/>
      </right>
    </border>
    <border>
      <right style="medium">
        <color rgb="FF000000"/>
      </right>
    </border>
    <border>
      <right style="thin">
        <color rgb="FFFFFFFF"/>
      </right>
      <bottom style="thin">
        <color rgb="FFFFFFFF"/>
      </bottom>
    </border>
    <border>
      <left style="thin">
        <color rgb="FFFFFFFF"/>
      </left>
      <right style="thin">
        <color rgb="FFFFFFFF"/>
      </right>
      <bottom style="thin">
        <color rgb="FFFFFFFF"/>
      </bottom>
    </border>
    <border>
      <left style="thin">
        <color rgb="FFFFFFFF"/>
      </left>
      <bottom style="thin">
        <color rgb="FFFFFFFF"/>
      </bottom>
    </border>
    <border>
      <left style="thin">
        <color rgb="FFFFFFFF"/>
      </left>
      <right style="thin">
        <color rgb="FFFFFFFF"/>
      </right>
      <top style="dotted">
        <color rgb="FF000000"/>
      </top>
      <bottom style="thin">
        <color rgb="FFFFFFFF"/>
      </bottom>
    </border>
    <border>
      <right style="medium">
        <color rgb="FF000000"/>
      </right>
      <top style="dotted">
        <color rgb="FF000000"/>
      </top>
      <bottom style="dotted">
        <color rgb="FF000000"/>
      </bottom>
    </border>
    <border>
      <top style="dotted">
        <color rgb="FF000000"/>
      </top>
    </border>
    <border>
      <top style="thin">
        <color rgb="FFFFFFFF"/>
      </top>
      <bottom style="thin">
        <color rgb="FFFFFFFF"/>
      </bottom>
    </border>
    <border>
      <left style="double">
        <color rgb="FF000000"/>
      </left>
      <bottom style="dotted">
        <color rgb="FF000000"/>
      </bottom>
    </border>
    <border>
      <right style="double">
        <color rgb="FF000000"/>
      </right>
      <bottom style="dotted">
        <color rgb="FF000000"/>
      </bottom>
    </border>
    <border>
      <left style="thin">
        <color rgb="FFFFFFFF"/>
      </left>
      <right style="thin">
        <color rgb="FFFFFFFF"/>
      </right>
      <top style="thin">
        <color rgb="FFFFFFFF"/>
      </top>
    </border>
    <border>
      <left style="thin">
        <color rgb="FFFFFFFF"/>
      </left>
    </border>
    <border>
      <right style="thin">
        <color rgb="FFD9EAD3"/>
      </right>
      <top style="thin">
        <color rgb="FFD9EAD3"/>
      </top>
      <bottom style="thin">
        <color rgb="FFD9EAD3"/>
      </bottom>
    </border>
    <border>
      <left style="thin">
        <color rgb="FFD9EAD3"/>
      </left>
      <right style="thin">
        <color rgb="FFD9EAD3"/>
      </right>
      <top style="thin">
        <color rgb="FFD9EAD3"/>
      </top>
      <bottom style="thin">
        <color rgb="FFD9EAD3"/>
      </bottom>
    </border>
    <border>
      <left style="thin">
        <color rgb="FFD9EAD3"/>
      </left>
      <top style="thin">
        <color rgb="FFD9EAD3"/>
      </top>
      <bottom style="thin">
        <color rgb="FFD9EAD3"/>
      </bottom>
    </border>
    <border>
      <left style="thick">
        <color rgb="FFFFFFFF"/>
      </left>
      <top style="thick">
        <color rgb="FFFFFFFF"/>
      </top>
    </border>
    <border>
      <top style="thick">
        <color rgb="FFFFFFFF"/>
      </top>
    </border>
    <border>
      <left style="thick">
        <color rgb="FFFFFFFF"/>
      </left>
    </border>
    <border>
      <left style="thin">
        <color rgb="FFFFFFFF"/>
      </left>
      <top style="thin">
        <color rgb="FFFFFFFF"/>
      </top>
    </border>
    <border>
      <top style="thin">
        <color rgb="FFFFFFFF"/>
      </top>
    </border>
    <border>
      <right style="thin">
        <color rgb="FFFFFFFF"/>
      </right>
      <top style="thin">
        <color rgb="FFFFFFFF"/>
      </top>
    </border>
    <border>
      <bottom style="thin">
        <color rgb="FFFFFFFF"/>
      </bottom>
    </border>
    <border>
      <right style="double">
        <color rgb="FFFF0000"/>
      </right>
      <bottom style="thick">
        <color rgb="FF000000"/>
      </bottom>
    </border>
    <border>
      <right style="hair">
        <color rgb="FF000000"/>
      </right>
      <bottom style="dotted">
        <color rgb="FF000000"/>
      </bottom>
    </border>
    <border>
      <left style="double">
        <color rgb="FF000000"/>
      </left>
      <right style="hair">
        <color rgb="FF000000"/>
      </right>
      <top style="thick">
        <color rgb="FF000000"/>
      </top>
      <bottom style="dotted">
        <color rgb="FF000000"/>
      </bottom>
    </border>
    <border>
      <right style="double">
        <color rgb="FFFF0000"/>
      </right>
      <top style="thick">
        <color rgb="FF000000"/>
      </top>
      <bottom style="dotted">
        <color rgb="FF000000"/>
      </bottom>
    </border>
    <border>
      <right style="double">
        <color rgb="FFFF0000"/>
      </right>
    </border>
    <border>
      <left style="thin">
        <color rgb="FFFFFF00"/>
      </left>
      <right style="thin">
        <color rgb="FFFFFF00"/>
      </right>
      <top style="thin">
        <color rgb="FFFFFF00"/>
      </top>
      <bottom style="thin">
        <color rgb="FFFFFF00"/>
      </bottom>
    </border>
    <border>
      <left style="thin">
        <color rgb="FFFFFF00"/>
      </left>
      <right style="double">
        <color rgb="FFFF0000"/>
      </right>
      <top style="thin">
        <color rgb="FFFFFF00"/>
      </top>
      <bottom style="thin">
        <color rgb="FFFFFF00"/>
      </bottom>
    </border>
    <border>
      <right style="thin">
        <color rgb="FFFFFF00"/>
      </right>
      <top style="thin">
        <color rgb="FFFFFF00"/>
      </top>
      <bottom style="thin">
        <color rgb="FFFFFF00"/>
      </bottom>
    </border>
    <border>
      <left style="thin">
        <color rgb="FFDDDDDD"/>
      </left>
      <right style="thin">
        <color rgb="FFDDDDDD"/>
      </right>
      <bottom style="thin">
        <color rgb="FFDDDDDD"/>
      </bottom>
    </border>
    <border>
      <right style="thin">
        <color rgb="FFDDDDDD"/>
      </right>
      <bottom style="thin">
        <color rgb="FFDDDDDD"/>
      </bottom>
    </border>
  </borders>
  <cellStyleXfs count="1">
    <xf borderId="0" fillId="0" fontId="0" numFmtId="0" applyAlignment="1" applyFont="1"/>
  </cellStyleXfs>
  <cellXfs count="397">
    <xf borderId="0" fillId="0" fontId="0" numFmtId="0" xfId="0" applyAlignment="1" applyFont="1">
      <alignment readingOrder="0" shrinkToFit="0" vertical="bottom" wrapText="0"/>
    </xf>
    <xf borderId="0" fillId="2" fontId="1" numFmtId="0" xfId="0" applyAlignment="1" applyFill="1" applyFont="1">
      <alignment readingOrder="0" vertical="bottom"/>
    </xf>
    <xf borderId="1" fillId="2" fontId="1" numFmtId="0" xfId="0" applyAlignment="1" applyBorder="1" applyFont="1">
      <alignment horizontal="center" readingOrder="0" vertical="bottom"/>
    </xf>
    <xf borderId="0" fillId="2" fontId="1" numFmtId="0" xfId="0" applyAlignment="1" applyFont="1">
      <alignment horizontal="center" readingOrder="0" vertical="bottom"/>
    </xf>
    <xf borderId="2" fillId="3" fontId="2" numFmtId="0" xfId="0" applyAlignment="1" applyBorder="1" applyFill="1" applyFont="1">
      <alignment vertical="bottom"/>
    </xf>
    <xf borderId="2" fillId="0" fontId="3" numFmtId="0" xfId="0" applyBorder="1" applyFont="1"/>
    <xf borderId="2" fillId="4" fontId="4" numFmtId="0" xfId="0" applyAlignment="1" applyBorder="1" applyFill="1" applyFont="1">
      <alignment horizontal="center" vertical="bottom"/>
    </xf>
    <xf borderId="2" fillId="5" fontId="4" numFmtId="0" xfId="0" applyAlignment="1" applyBorder="1" applyFill="1" applyFont="1">
      <alignment horizontal="center" vertical="bottom"/>
    </xf>
    <xf borderId="2" fillId="4" fontId="4" numFmtId="0" xfId="0" applyAlignment="1" applyBorder="1" applyFont="1">
      <alignment horizontal="center" vertical="bottom"/>
    </xf>
    <xf borderId="2" fillId="5" fontId="4" numFmtId="0" xfId="0" applyAlignment="1" applyBorder="1" applyFont="1">
      <alignment horizontal="center" vertical="bottom"/>
    </xf>
    <xf borderId="2" fillId="5" fontId="5" numFmtId="0" xfId="0" applyAlignment="1" applyBorder="1" applyFont="1">
      <alignment horizontal="center" vertical="bottom"/>
    </xf>
    <xf borderId="3" fillId="4" fontId="4" numFmtId="0" xfId="0" applyAlignment="1" applyBorder="1" applyFont="1">
      <alignment horizontal="center" vertical="bottom"/>
    </xf>
    <xf borderId="4" fillId="0" fontId="3" numFmtId="0" xfId="0" applyBorder="1" applyFont="1"/>
    <xf borderId="0" fillId="4" fontId="4" numFmtId="0" xfId="0" applyAlignment="1" applyFont="1">
      <alignment horizontal="center" vertical="bottom"/>
    </xf>
    <xf borderId="0" fillId="6" fontId="6" numFmtId="0" xfId="0" applyAlignment="1" applyFill="1" applyFont="1">
      <alignment horizontal="right" readingOrder="0" shrinkToFit="0" vertical="bottom" wrapText="1"/>
    </xf>
    <xf borderId="0" fillId="6" fontId="7" numFmtId="0" xfId="0" applyAlignment="1" applyFont="1">
      <alignment horizontal="right" readingOrder="0" vertical="bottom"/>
    </xf>
    <xf borderId="0" fillId="6" fontId="7" numFmtId="0" xfId="0" applyAlignment="1" applyFont="1">
      <alignment horizontal="right" readingOrder="0" shrinkToFit="0" vertical="bottom" wrapText="1"/>
    </xf>
    <xf borderId="0" fillId="6" fontId="7" numFmtId="0" xfId="0" applyAlignment="1" applyFont="1">
      <alignment horizontal="left" readingOrder="0" shrinkToFit="0" vertical="bottom" wrapText="1"/>
    </xf>
    <xf borderId="5" fillId="7" fontId="2" numFmtId="0" xfId="0" applyAlignment="1" applyBorder="1" applyFill="1" applyFont="1">
      <alignment horizontal="right" readingOrder="0" vertical="bottom"/>
    </xf>
    <xf borderId="6" fillId="7" fontId="2" numFmtId="0" xfId="0" applyAlignment="1" applyBorder="1" applyFont="1">
      <alignment horizontal="right" readingOrder="0" vertical="bottom"/>
    </xf>
    <xf borderId="7" fillId="4" fontId="2" numFmtId="0" xfId="0" applyAlignment="1" applyBorder="1" applyFont="1">
      <alignment horizontal="right" readingOrder="0" vertical="bottom"/>
    </xf>
    <xf borderId="8" fillId="5" fontId="2" numFmtId="0" xfId="0" applyAlignment="1" applyBorder="1" applyFont="1">
      <alignment horizontal="right" readingOrder="0" vertical="bottom"/>
    </xf>
    <xf borderId="9" fillId="5" fontId="2" numFmtId="0" xfId="0" applyAlignment="1" applyBorder="1" applyFont="1">
      <alignment horizontal="right" readingOrder="0" vertical="bottom"/>
    </xf>
    <xf borderId="9" fillId="7" fontId="2" numFmtId="0" xfId="0" applyAlignment="1" applyBorder="1" applyFont="1">
      <alignment horizontal="right" readingOrder="0" vertical="bottom"/>
    </xf>
    <xf borderId="9" fillId="4" fontId="2" numFmtId="0" xfId="0" applyAlignment="1" applyBorder="1" applyFont="1">
      <alignment horizontal="right" readingOrder="0" vertical="bottom"/>
    </xf>
    <xf borderId="9" fillId="5" fontId="2" numFmtId="0" xfId="0" applyAlignment="1" applyBorder="1" applyFont="1">
      <alignment horizontal="center" readingOrder="0" vertical="bottom"/>
    </xf>
    <xf borderId="10" fillId="5" fontId="2" numFmtId="0" xfId="0" applyAlignment="1" applyBorder="1" applyFont="1">
      <alignment horizontal="right" readingOrder="0" vertical="bottom"/>
    </xf>
    <xf borderId="11" fillId="5" fontId="2" numFmtId="0" xfId="0" applyAlignment="1" applyBorder="1" applyFont="1">
      <alignment horizontal="center" readingOrder="0" vertical="bottom"/>
    </xf>
    <xf borderId="0" fillId="5" fontId="2" numFmtId="0" xfId="0" applyAlignment="1" applyFont="1">
      <alignment horizontal="right" readingOrder="0" vertical="bottom"/>
    </xf>
    <xf borderId="0" fillId="4" fontId="8" numFmtId="0" xfId="0" applyAlignment="1" applyFont="1">
      <alignment horizontal="center" vertical="center"/>
    </xf>
    <xf borderId="0" fillId="8" fontId="9" numFmtId="49" xfId="0" applyAlignment="1" applyFill="1" applyFont="1" applyNumberFormat="1">
      <alignment horizontal="left" readingOrder="0" textRotation="0" vertical="bottom"/>
    </xf>
    <xf borderId="0" fillId="8" fontId="10" numFmtId="0" xfId="0" applyAlignment="1" applyFont="1">
      <alignment horizontal="left"/>
    </xf>
    <xf borderId="0" fillId="8" fontId="10" numFmtId="0" xfId="0" applyAlignment="1" applyFont="1">
      <alignment horizontal="center"/>
    </xf>
    <xf borderId="12" fillId="6" fontId="11" numFmtId="0" xfId="0" applyAlignment="1" applyBorder="1" applyFont="1">
      <alignment horizontal="center" readingOrder="0" vertical="bottom"/>
    </xf>
    <xf borderId="0" fillId="9" fontId="12" numFmtId="0" xfId="0" applyFill="1" applyFont="1"/>
    <xf borderId="0" fillId="0" fontId="10" numFmtId="0" xfId="0" applyFont="1"/>
    <xf borderId="0" fillId="6" fontId="12" numFmtId="0" xfId="0" applyFont="1"/>
    <xf borderId="0" fillId="6" fontId="10" numFmtId="0" xfId="0" applyFont="1"/>
    <xf borderId="13" fillId="0" fontId="10" numFmtId="0" xfId="0" applyAlignment="1" applyBorder="1" applyFont="1">
      <alignment horizontal="left" readingOrder="0"/>
    </xf>
    <xf borderId="14" fillId="4" fontId="2" numFmtId="0" xfId="0" applyAlignment="1" applyBorder="1" applyFont="1">
      <alignment vertical="bottom"/>
    </xf>
    <xf borderId="15" fillId="2" fontId="2" numFmtId="0" xfId="0" applyAlignment="1" applyBorder="1" applyFont="1">
      <alignment vertical="bottom"/>
    </xf>
    <xf borderId="15" fillId="4" fontId="2" numFmtId="0" xfId="0" applyAlignment="1" applyBorder="1" applyFont="1">
      <alignment vertical="bottom"/>
    </xf>
    <xf borderId="15" fillId="0" fontId="3" numFmtId="0" xfId="0" applyBorder="1" applyFont="1"/>
    <xf borderId="15" fillId="5" fontId="2" numFmtId="0" xfId="0" applyAlignment="1" applyBorder="1" applyFont="1">
      <alignment vertical="bottom"/>
    </xf>
    <xf borderId="15" fillId="4" fontId="2" numFmtId="0" xfId="0" applyAlignment="1" applyBorder="1" applyFont="1">
      <alignment vertical="bottom"/>
    </xf>
    <xf borderId="0" fillId="4" fontId="2" numFmtId="0" xfId="0" applyAlignment="1" applyFont="1">
      <alignment vertical="bottom"/>
    </xf>
    <xf borderId="15" fillId="4" fontId="2" numFmtId="164" xfId="0" applyAlignment="1" applyBorder="1" applyFont="1" applyNumberFormat="1">
      <alignment vertical="bottom"/>
    </xf>
    <xf borderId="15" fillId="5" fontId="2" numFmtId="0" xfId="0" applyBorder="1" applyFont="1"/>
    <xf borderId="0" fillId="5" fontId="2" numFmtId="0" xfId="0" applyAlignment="1" applyFont="1">
      <alignment vertical="bottom"/>
    </xf>
    <xf borderId="15" fillId="5" fontId="2" numFmtId="164" xfId="0" applyAlignment="1" applyBorder="1" applyFont="1" applyNumberFormat="1">
      <alignment vertical="bottom"/>
    </xf>
    <xf borderId="15" fillId="6" fontId="2" numFmtId="0" xfId="0" applyAlignment="1" applyBorder="1" applyFont="1">
      <alignment vertical="bottom"/>
    </xf>
    <xf borderId="16" fillId="5" fontId="2" numFmtId="164" xfId="0" applyAlignment="1" applyBorder="1" applyFont="1" applyNumberFormat="1">
      <alignment vertical="bottom"/>
    </xf>
    <xf borderId="0" fillId="4" fontId="2" numFmtId="0" xfId="0" applyAlignment="1" applyFont="1">
      <alignment vertical="bottom"/>
    </xf>
    <xf borderId="0" fillId="4" fontId="13" numFmtId="0" xfId="0" applyAlignment="1" applyFont="1">
      <alignment horizontal="center" readingOrder="0" vertical="center"/>
    </xf>
    <xf borderId="17" fillId="10" fontId="12" numFmtId="49" xfId="0" applyBorder="1" applyFill="1" applyFont="1" applyNumberFormat="1"/>
    <xf borderId="17" fillId="10" fontId="12" numFmtId="0" xfId="0" applyAlignment="1" applyBorder="1" applyFont="1">
      <alignment horizontal="left"/>
    </xf>
    <xf borderId="0" fillId="10" fontId="12" numFmtId="0" xfId="0" applyAlignment="1" applyFont="1">
      <alignment horizontal="center"/>
    </xf>
    <xf borderId="0" fillId="10" fontId="14" numFmtId="0" xfId="0" applyAlignment="1" applyFont="1">
      <alignment horizontal="center"/>
    </xf>
    <xf borderId="18" fillId="6" fontId="15" numFmtId="0" xfId="0" applyAlignment="1" applyBorder="1" applyFont="1">
      <alignment horizontal="center" readingOrder="0" vertical="bottom"/>
    </xf>
    <xf borderId="17" fillId="9" fontId="12" numFmtId="0" xfId="0" applyBorder="1" applyFont="1"/>
    <xf borderId="17" fillId="0" fontId="10" numFmtId="0" xfId="0" applyBorder="1" applyFont="1"/>
    <xf borderId="17" fillId="6" fontId="12" numFmtId="0" xfId="0" applyBorder="1" applyFont="1"/>
    <xf borderId="17" fillId="6" fontId="10" numFmtId="0" xfId="0" applyBorder="1" applyFont="1"/>
    <xf borderId="13" fillId="0" fontId="16" numFmtId="0" xfId="0" applyAlignment="1" applyBorder="1" applyFont="1">
      <alignment horizontal="left" readingOrder="0"/>
    </xf>
    <xf borderId="19" fillId="11" fontId="2" numFmtId="0" xfId="0" applyAlignment="1" applyBorder="1" applyFill="1" applyFont="1">
      <alignment vertical="bottom"/>
    </xf>
    <xf borderId="20" fillId="0" fontId="3" numFmtId="0" xfId="0" applyBorder="1" applyFont="1"/>
    <xf borderId="21" fillId="12" fontId="2" numFmtId="9" xfId="0" applyAlignment="1" applyBorder="1" applyFill="1" applyFont="1" applyNumberFormat="1">
      <alignment horizontal="center" readingOrder="0" vertical="bottom"/>
    </xf>
    <xf borderId="22" fillId="12" fontId="2" numFmtId="0" xfId="0" applyAlignment="1" applyBorder="1" applyFont="1">
      <alignment horizontal="center" vertical="bottom"/>
    </xf>
    <xf borderId="22" fillId="0" fontId="3" numFmtId="0" xfId="0" applyBorder="1" applyFont="1"/>
    <xf borderId="21" fillId="2" fontId="2" numFmtId="164" xfId="0" applyAlignment="1" applyBorder="1" applyFont="1" applyNumberFormat="1">
      <alignment horizontal="center" readingOrder="0" vertical="bottom"/>
    </xf>
    <xf borderId="0" fillId="12" fontId="2" numFmtId="0" xfId="0" applyAlignment="1" applyFont="1">
      <alignment horizontal="center" readingOrder="0" vertical="bottom"/>
    </xf>
    <xf borderId="23" fillId="0" fontId="3" numFmtId="0" xfId="0" applyBorder="1" applyFont="1"/>
    <xf borderId="21" fillId="11" fontId="2" numFmtId="0" xfId="0" applyAlignment="1" applyBorder="1" applyFont="1">
      <alignment horizontal="center" readingOrder="0" vertical="bottom"/>
    </xf>
    <xf borderId="22" fillId="6" fontId="2" numFmtId="0" xfId="0" applyAlignment="1" applyBorder="1" applyFont="1">
      <alignment horizontal="center" readingOrder="0" vertical="bottom"/>
    </xf>
    <xf borderId="24" fillId="0" fontId="3" numFmtId="0" xfId="0" applyBorder="1" applyFont="1"/>
    <xf borderId="21" fillId="9" fontId="2" numFmtId="164" xfId="0" applyAlignment="1" applyBorder="1" applyFont="1" applyNumberFormat="1">
      <alignment horizontal="center" vertical="bottom"/>
    </xf>
    <xf borderId="22" fillId="12" fontId="2" numFmtId="0" xfId="0" applyAlignment="1" applyBorder="1" applyFont="1">
      <alignment horizontal="center" readingOrder="0" vertical="bottom"/>
    </xf>
    <xf borderId="0" fillId="12" fontId="10" numFmtId="0" xfId="0" applyAlignment="1" applyFont="1">
      <alignment horizontal="center" readingOrder="0"/>
    </xf>
    <xf borderId="22" fillId="9" fontId="2" numFmtId="0" xfId="0" applyAlignment="1" applyBorder="1" applyFont="1">
      <alignment horizontal="center" vertical="bottom"/>
    </xf>
    <xf borderId="17" fillId="10" fontId="17" numFmtId="0" xfId="0" applyAlignment="1" applyBorder="1" applyFont="1">
      <alignment horizontal="left" readingOrder="0" vertical="bottom"/>
    </xf>
    <xf borderId="25" fillId="10" fontId="17" numFmtId="0" xfId="0" applyAlignment="1" applyBorder="1" applyFont="1">
      <alignment horizontal="center" readingOrder="0" vertical="bottom"/>
    </xf>
    <xf borderId="17" fillId="10" fontId="17" numFmtId="0" xfId="0" applyAlignment="1" applyBorder="1" applyFont="1">
      <alignment horizontal="center" readingOrder="0" vertical="bottom"/>
    </xf>
    <xf borderId="13" fillId="10" fontId="17" numFmtId="0" xfId="0" applyAlignment="1" applyBorder="1" applyFont="1">
      <alignment horizontal="center" readingOrder="0" vertical="bottom"/>
    </xf>
    <xf borderId="17" fillId="3" fontId="10" numFmtId="0" xfId="0" applyAlignment="1" applyBorder="1" applyFont="1">
      <alignment readingOrder="0"/>
    </xf>
    <xf borderId="17" fillId="6" fontId="10" numFmtId="0" xfId="0" applyAlignment="1" applyBorder="1" applyFont="1">
      <alignment readingOrder="0"/>
    </xf>
    <xf borderId="0" fillId="12" fontId="2" numFmtId="0" xfId="0" applyAlignment="1" applyFont="1">
      <alignment horizontal="center" vertical="bottom"/>
    </xf>
    <xf borderId="21" fillId="12" fontId="2" numFmtId="9" xfId="0" applyAlignment="1" applyBorder="1" applyFont="1" applyNumberFormat="1">
      <alignment horizontal="center" vertical="bottom"/>
    </xf>
    <xf borderId="23" fillId="11" fontId="2" numFmtId="0" xfId="0" applyAlignment="1" applyBorder="1" applyFont="1">
      <alignment horizontal="center" readingOrder="0" vertical="bottom"/>
    </xf>
    <xf borderId="21" fillId="12" fontId="2" numFmtId="0" xfId="0" applyAlignment="1" applyBorder="1" applyFont="1">
      <alignment horizontal="center" readingOrder="0" vertical="bottom"/>
    </xf>
    <xf borderId="21" fillId="2" fontId="2" numFmtId="9" xfId="0" applyAlignment="1" applyBorder="1" applyFont="1" applyNumberFormat="1">
      <alignment horizontal="center" readingOrder="0" vertical="bottom"/>
    </xf>
    <xf borderId="17" fillId="4" fontId="10" numFmtId="0" xfId="0" applyAlignment="1" applyBorder="1" applyFont="1">
      <alignment readingOrder="0"/>
    </xf>
    <xf borderId="17" fillId="4" fontId="10" numFmtId="0" xfId="0" applyAlignment="1" applyBorder="1" applyFont="1">
      <alignment horizontal="left" vertical="center"/>
    </xf>
    <xf borderId="17" fillId="4" fontId="10" numFmtId="0" xfId="0" applyAlignment="1" applyBorder="1" applyFont="1">
      <alignment horizontal="left"/>
    </xf>
    <xf borderId="0" fillId="4" fontId="18" numFmtId="0" xfId="0" applyAlignment="1" applyFont="1">
      <alignment horizontal="center" vertical="bottom"/>
    </xf>
    <xf borderId="17" fillId="13" fontId="19" numFmtId="49" xfId="0" applyAlignment="1" applyBorder="1" applyFill="1" applyFont="1" applyNumberFormat="1">
      <alignment vertical="bottom"/>
    </xf>
    <xf borderId="25" fillId="13" fontId="17" numFmtId="0" xfId="0" applyAlignment="1" applyBorder="1" applyFont="1">
      <alignment horizontal="center" vertical="bottom"/>
    </xf>
    <xf borderId="17" fillId="13" fontId="17" numFmtId="0" xfId="0" applyAlignment="1" applyBorder="1" applyFont="1">
      <alignment horizontal="center" vertical="bottom"/>
    </xf>
    <xf borderId="17" fillId="13" fontId="19" numFmtId="0" xfId="0" applyAlignment="1" applyBorder="1" applyFont="1">
      <alignment horizontal="center" vertical="bottom"/>
    </xf>
    <xf borderId="13" fillId="13" fontId="17" numFmtId="0" xfId="0" applyAlignment="1" applyBorder="1" applyFont="1">
      <alignment horizontal="center" vertical="bottom"/>
    </xf>
    <xf borderId="26" fillId="8" fontId="2" numFmtId="0" xfId="0" applyAlignment="1" applyBorder="1" applyFont="1">
      <alignment vertical="bottom"/>
    </xf>
    <xf borderId="0" fillId="8" fontId="2" numFmtId="0" xfId="0" applyAlignment="1" applyFont="1">
      <alignment vertical="bottom"/>
    </xf>
    <xf borderId="14" fillId="11" fontId="2" numFmtId="0" xfId="0" applyAlignment="1" applyBorder="1" applyFont="1">
      <alignment vertical="bottom"/>
    </xf>
    <xf borderId="23" fillId="11" fontId="2" numFmtId="0" xfId="0" applyAlignment="1" applyBorder="1" applyFont="1">
      <alignment vertical="bottom"/>
    </xf>
    <xf borderId="22" fillId="11" fontId="2" numFmtId="0" xfId="0" applyAlignment="1" applyBorder="1" applyFont="1">
      <alignment horizontal="center" vertical="bottom"/>
    </xf>
    <xf borderId="21" fillId="14" fontId="20" numFmtId="9" xfId="0" applyAlignment="1" applyBorder="1" applyFill="1" applyFont="1" applyNumberFormat="1">
      <alignment horizontal="center" vertical="bottom"/>
    </xf>
    <xf borderId="21" fillId="9" fontId="2" numFmtId="9" xfId="0" applyAlignment="1" applyBorder="1" applyFont="1" applyNumberFormat="1">
      <alignment horizontal="center" vertical="bottom"/>
    </xf>
    <xf borderId="21" fillId="12" fontId="20" numFmtId="9" xfId="0" applyAlignment="1" applyBorder="1" applyFont="1" applyNumberFormat="1">
      <alignment horizontal="center" vertical="bottom"/>
    </xf>
    <xf borderId="21" fillId="2" fontId="2" numFmtId="9" xfId="0" applyAlignment="1" applyBorder="1" applyFont="1" applyNumberFormat="1">
      <alignment horizontal="center" vertical="bottom"/>
    </xf>
    <xf borderId="21" fillId="2" fontId="2" numFmtId="0" xfId="0" applyAlignment="1" applyBorder="1" applyFont="1">
      <alignment horizontal="center" readingOrder="0" vertical="bottom"/>
    </xf>
    <xf borderId="0" fillId="0" fontId="10" numFmtId="0" xfId="0" applyAlignment="1" applyFont="1">
      <alignment horizontal="center" readingOrder="0"/>
    </xf>
    <xf borderId="27" fillId="0" fontId="3" numFmtId="0" xfId="0" applyBorder="1" applyFont="1"/>
    <xf borderId="23" fillId="2" fontId="2" numFmtId="9" xfId="0" applyAlignment="1" applyBorder="1" applyFont="1" applyNumberFormat="1">
      <alignment horizontal="center" readingOrder="0" vertical="bottom"/>
    </xf>
    <xf borderId="22" fillId="11" fontId="2" numFmtId="0" xfId="0" applyAlignment="1" applyBorder="1" applyFont="1">
      <alignment horizontal="center" readingOrder="0" vertical="bottom"/>
    </xf>
    <xf borderId="22" fillId="6" fontId="2" numFmtId="0" xfId="0" applyAlignment="1" applyBorder="1" applyFont="1">
      <alignment horizontal="center" vertical="bottom"/>
    </xf>
    <xf borderId="17" fillId="13" fontId="12" numFmtId="49" xfId="0" applyBorder="1" applyFont="1" applyNumberFormat="1"/>
    <xf borderId="17" fillId="13" fontId="17" numFmtId="0" xfId="0" applyAlignment="1" applyBorder="1" applyFont="1">
      <alignment horizontal="left" readingOrder="0" vertical="bottom"/>
    </xf>
    <xf borderId="28" fillId="13" fontId="17" numFmtId="0" xfId="0" applyAlignment="1" applyBorder="1" applyFont="1">
      <alignment horizontal="center" readingOrder="0" vertical="bottom"/>
    </xf>
    <xf borderId="29" fillId="13" fontId="17" numFmtId="0" xfId="0" applyAlignment="1" applyBorder="1" applyFont="1">
      <alignment horizontal="center" readingOrder="0" vertical="bottom"/>
    </xf>
    <xf borderId="0" fillId="13" fontId="14" numFmtId="0" xfId="0" applyAlignment="1" applyFont="1">
      <alignment horizontal="center"/>
    </xf>
    <xf borderId="30" fillId="13" fontId="17" numFmtId="0" xfId="0" applyAlignment="1" applyBorder="1" applyFont="1">
      <alignment horizontal="center" readingOrder="0" vertical="bottom"/>
    </xf>
    <xf borderId="31" fillId="3" fontId="10" numFmtId="0" xfId="0" applyAlignment="1" applyBorder="1" applyFont="1">
      <alignment readingOrder="0"/>
    </xf>
    <xf borderId="31" fillId="0" fontId="10" numFmtId="0" xfId="0" applyAlignment="1" applyBorder="1" applyFont="1">
      <alignment horizontal="left"/>
    </xf>
    <xf borderId="19" fillId="11" fontId="2" numFmtId="0" xfId="0" applyAlignment="1" applyBorder="1" applyFont="1">
      <alignment vertical="bottom"/>
    </xf>
    <xf borderId="32" fillId="0" fontId="3" numFmtId="0" xfId="0" applyBorder="1" applyFont="1"/>
    <xf borderId="21" fillId="2" fontId="20" numFmtId="0" xfId="0" applyAlignment="1" applyBorder="1" applyFont="1">
      <alignment horizontal="center" readingOrder="0" vertical="bottom"/>
    </xf>
    <xf borderId="33" fillId="4" fontId="2" numFmtId="0" xfId="0" applyAlignment="1" applyBorder="1" applyFont="1">
      <alignment vertical="bottom"/>
    </xf>
    <xf borderId="17" fillId="13" fontId="17" numFmtId="0" xfId="0" applyAlignment="1" applyBorder="1" applyFont="1">
      <alignment vertical="bottom"/>
    </xf>
    <xf borderId="28" fillId="13" fontId="19" numFmtId="0" xfId="0" applyAlignment="1" applyBorder="1" applyFont="1">
      <alignment horizontal="center" vertical="bottom"/>
    </xf>
    <xf borderId="34" fillId="13" fontId="17" numFmtId="0" xfId="0" applyAlignment="1" applyBorder="1" applyFont="1">
      <alignment horizontal="center" vertical="bottom"/>
    </xf>
    <xf borderId="26" fillId="6" fontId="2" numFmtId="0" xfId="0" applyAlignment="1" applyBorder="1" applyFont="1">
      <alignment vertical="bottom"/>
    </xf>
    <xf borderId="0" fillId="3" fontId="2" numFmtId="0" xfId="0" applyAlignment="1" applyFont="1">
      <alignment vertical="bottom"/>
    </xf>
    <xf borderId="0" fillId="0" fontId="2" numFmtId="0" xfId="0" applyAlignment="1" applyFont="1">
      <alignment vertical="bottom"/>
    </xf>
    <xf borderId="35" fillId="11" fontId="2" numFmtId="0" xfId="0" applyAlignment="1" applyBorder="1" applyFont="1">
      <alignment vertical="bottom"/>
    </xf>
    <xf borderId="36" fillId="0" fontId="3" numFmtId="0" xfId="0" applyBorder="1" applyFont="1"/>
    <xf borderId="0" fillId="0" fontId="2" numFmtId="0" xfId="0" applyAlignment="1" applyFont="1">
      <alignment horizontal="center" vertical="bottom"/>
    </xf>
    <xf borderId="0" fillId="9" fontId="2" numFmtId="0" xfId="0" applyAlignment="1" applyFont="1">
      <alignment horizontal="center" vertical="bottom"/>
    </xf>
    <xf borderId="0" fillId="13" fontId="19" numFmtId="0" xfId="0" applyAlignment="1" applyFont="1">
      <alignment horizontal="center" vertical="bottom"/>
    </xf>
    <xf borderId="14" fillId="11" fontId="2" numFmtId="0" xfId="0" applyAlignment="1" applyBorder="1" applyFont="1">
      <alignment vertical="bottom"/>
    </xf>
    <xf borderId="23" fillId="11" fontId="2" numFmtId="0" xfId="0" applyAlignment="1" applyBorder="1" applyFont="1">
      <alignment vertical="bottom"/>
    </xf>
    <xf borderId="17" fillId="10" fontId="12" numFmtId="49" xfId="0" applyBorder="1" applyFont="1" applyNumberFormat="1"/>
    <xf borderId="17" fillId="10" fontId="21" numFmtId="0" xfId="0" applyAlignment="1" applyBorder="1" applyFont="1">
      <alignment horizontal="center" readingOrder="0" vertical="bottom"/>
    </xf>
    <xf borderId="17" fillId="0" fontId="10" numFmtId="0" xfId="0" applyAlignment="1" applyBorder="1" applyFont="1">
      <alignment horizontal="left"/>
    </xf>
    <xf borderId="25" fillId="13" fontId="17" numFmtId="0" xfId="0" applyAlignment="1" applyBorder="1" applyFont="1">
      <alignment horizontal="center" readingOrder="0" vertical="bottom"/>
    </xf>
    <xf borderId="17" fillId="13" fontId="17" numFmtId="0" xfId="0" applyAlignment="1" applyBorder="1" applyFont="1">
      <alignment horizontal="center" readingOrder="0" vertical="bottom"/>
    </xf>
    <xf borderId="17" fillId="13" fontId="21" numFmtId="0" xfId="0" applyAlignment="1" applyBorder="1" applyFont="1">
      <alignment horizontal="center" readingOrder="0" vertical="bottom"/>
    </xf>
    <xf borderId="13" fillId="13" fontId="17" numFmtId="0" xfId="0" applyAlignment="1" applyBorder="1" applyFont="1">
      <alignment horizontal="center" readingOrder="0" vertical="bottom"/>
    </xf>
    <xf borderId="22" fillId="11" fontId="2" numFmtId="0" xfId="0" applyAlignment="1" applyBorder="1" applyFont="1">
      <alignment horizontal="center" vertical="bottom"/>
    </xf>
    <xf borderId="19" fillId="11" fontId="2" numFmtId="0" xfId="0" applyAlignment="1" applyBorder="1" applyFont="1">
      <alignment horizontal="center" vertical="bottom"/>
    </xf>
    <xf borderId="0" fillId="4" fontId="18" numFmtId="0" xfId="0" applyAlignment="1" applyFont="1">
      <alignment horizontal="center"/>
    </xf>
    <xf borderId="18" fillId="8" fontId="2" numFmtId="0" xfId="0" applyAlignment="1" applyBorder="1" applyFont="1">
      <alignment vertical="bottom"/>
    </xf>
    <xf borderId="21" fillId="6" fontId="2" numFmtId="9" xfId="0" applyAlignment="1" applyBorder="1" applyFont="1" applyNumberFormat="1">
      <alignment horizontal="center" readingOrder="0" vertical="bottom"/>
    </xf>
    <xf borderId="23" fillId="12" fontId="2" numFmtId="9" xfId="0" applyAlignment="1" applyBorder="1" applyFont="1" applyNumberFormat="1">
      <alignment horizontal="center" readingOrder="0" vertical="bottom"/>
    </xf>
    <xf borderId="0" fillId="6" fontId="5" numFmtId="0" xfId="0" applyAlignment="1" applyFont="1">
      <alignment horizontal="center" vertical="bottom"/>
    </xf>
    <xf borderId="28" fillId="13" fontId="19" numFmtId="49" xfId="0" applyAlignment="1" applyBorder="1" applyFont="1" applyNumberFormat="1">
      <alignment vertical="bottom"/>
    </xf>
    <xf borderId="0" fillId="6" fontId="2" numFmtId="0" xfId="0" applyAlignment="1" applyFont="1">
      <alignment vertical="bottom"/>
    </xf>
    <xf borderId="14" fillId="6" fontId="2" numFmtId="0" xfId="0" applyAlignment="1" applyBorder="1" applyFont="1">
      <alignment vertical="bottom"/>
    </xf>
    <xf borderId="23" fillId="6" fontId="2" numFmtId="0" xfId="0" applyAlignment="1" applyBorder="1" applyFont="1">
      <alignment vertical="bottom"/>
    </xf>
    <xf borderId="0" fillId="6" fontId="2" numFmtId="0" xfId="0" applyAlignment="1" applyFont="1">
      <alignment vertical="bottom"/>
    </xf>
    <xf borderId="0" fillId="4" fontId="18" numFmtId="0" xfId="0" applyAlignment="1" applyFont="1">
      <alignment horizontal="center" readingOrder="0" vertical="center"/>
    </xf>
    <xf borderId="17" fillId="13" fontId="12" numFmtId="49" xfId="0" applyAlignment="1" applyBorder="1" applyFont="1" applyNumberFormat="1">
      <alignment readingOrder="0"/>
    </xf>
    <xf borderId="18" fillId="11" fontId="15" numFmtId="0" xfId="0" applyAlignment="1" applyBorder="1" applyFont="1">
      <alignment horizontal="center" readingOrder="0" vertical="bottom"/>
    </xf>
    <xf borderId="17" fillId="8" fontId="10" numFmtId="0" xfId="0" applyBorder="1" applyFont="1"/>
    <xf borderId="19" fillId="6" fontId="2" numFmtId="0" xfId="0" applyAlignment="1" applyBorder="1" applyFont="1">
      <alignment vertical="bottom"/>
    </xf>
    <xf borderId="17" fillId="13" fontId="12" numFmtId="49" xfId="0" applyBorder="1" applyFont="1" applyNumberFormat="1"/>
    <xf borderId="17" fillId="13" fontId="17" numFmtId="0" xfId="0" applyAlignment="1" applyBorder="1" applyFont="1">
      <alignment horizontal="left" readingOrder="0" vertical="bottom"/>
    </xf>
    <xf borderId="21" fillId="15" fontId="2" numFmtId="164" xfId="0" applyAlignment="1" applyBorder="1" applyFill="1" applyFont="1" applyNumberFormat="1">
      <alignment horizontal="center" readingOrder="0" vertical="bottom"/>
    </xf>
    <xf borderId="0" fillId="16" fontId="2" numFmtId="0" xfId="0" applyAlignment="1" applyFill="1" applyFont="1">
      <alignment horizontal="center" vertical="bottom"/>
    </xf>
    <xf borderId="0" fillId="4" fontId="18" numFmtId="0" xfId="0" applyAlignment="1" applyFont="1">
      <alignment horizontal="center" readingOrder="0"/>
    </xf>
    <xf borderId="17" fillId="13" fontId="17" numFmtId="0" xfId="0" applyAlignment="1" applyBorder="1" applyFont="1">
      <alignment readingOrder="0" vertical="bottom"/>
    </xf>
    <xf borderId="25" fillId="13" fontId="17" numFmtId="0" xfId="0" applyAlignment="1" applyBorder="1" applyFont="1">
      <alignment horizontal="center" readingOrder="0" vertical="bottom"/>
    </xf>
    <xf borderId="34" fillId="13" fontId="17" numFmtId="0" xfId="0" applyAlignment="1" applyBorder="1" applyFont="1">
      <alignment horizontal="center" readingOrder="0" vertical="bottom"/>
    </xf>
    <xf borderId="23" fillId="15" fontId="2" numFmtId="164" xfId="0" applyAlignment="1" applyBorder="1" applyFont="1" applyNumberFormat="1">
      <alignment horizontal="center" readingOrder="0" vertical="bottom"/>
    </xf>
    <xf borderId="23" fillId="2" fontId="2" numFmtId="9" xfId="0" applyAlignment="1" applyBorder="1" applyFont="1" applyNumberFormat="1">
      <alignment horizontal="center" vertical="bottom"/>
    </xf>
    <xf borderId="22" fillId="6" fontId="2" numFmtId="0" xfId="0" applyAlignment="1" applyBorder="1" applyFont="1">
      <alignment horizontal="center" readingOrder="0" vertical="top"/>
    </xf>
    <xf borderId="17" fillId="8" fontId="12" numFmtId="49" xfId="0" applyBorder="1" applyFont="1" applyNumberFormat="1"/>
    <xf borderId="17" fillId="8" fontId="17" numFmtId="0" xfId="0" applyAlignment="1" applyBorder="1" applyFont="1">
      <alignment horizontal="left" readingOrder="0" vertical="bottom"/>
    </xf>
    <xf borderId="25" fillId="8" fontId="17" numFmtId="0" xfId="0" applyAlignment="1" applyBorder="1" applyFont="1">
      <alignment horizontal="center" readingOrder="0" vertical="bottom"/>
    </xf>
    <xf borderId="17" fillId="8" fontId="17" numFmtId="0" xfId="0" applyAlignment="1" applyBorder="1" applyFont="1">
      <alignment horizontal="center" readingOrder="0" vertical="bottom"/>
    </xf>
    <xf borderId="17" fillId="8" fontId="21" numFmtId="0" xfId="0" applyAlignment="1" applyBorder="1" applyFont="1">
      <alignment horizontal="center" readingOrder="0" vertical="bottom"/>
    </xf>
    <xf borderId="13" fillId="8" fontId="17" numFmtId="0" xfId="0" applyAlignment="1" applyBorder="1" applyFont="1">
      <alignment horizontal="center" readingOrder="0" vertical="bottom"/>
    </xf>
    <xf borderId="22" fillId="8" fontId="2" numFmtId="0" xfId="0" applyAlignment="1" applyBorder="1" applyFont="1">
      <alignment horizontal="center" vertical="bottom"/>
    </xf>
    <xf borderId="21" fillId="8" fontId="2" numFmtId="9" xfId="0" applyAlignment="1" applyBorder="1" applyFont="1" applyNumberFormat="1">
      <alignment horizontal="center" readingOrder="0" vertical="bottom"/>
    </xf>
    <xf borderId="22" fillId="8" fontId="22" numFmtId="0" xfId="0" applyAlignment="1" applyBorder="1" applyFont="1">
      <alignment horizontal="center" vertical="bottom"/>
    </xf>
    <xf borderId="21" fillId="8" fontId="22" numFmtId="0" xfId="0" applyAlignment="1" applyBorder="1" applyFont="1">
      <alignment horizontal="center" readingOrder="0" vertical="bottom"/>
    </xf>
    <xf borderId="0" fillId="8" fontId="23" numFmtId="0" xfId="0" applyAlignment="1" applyFont="1">
      <alignment horizontal="center" readingOrder="0"/>
    </xf>
    <xf borderId="21" fillId="8" fontId="22" numFmtId="9" xfId="0" applyAlignment="1" applyBorder="1" applyFont="1" applyNumberFormat="1">
      <alignment horizontal="center" vertical="bottom"/>
    </xf>
    <xf borderId="23" fillId="2" fontId="2" numFmtId="0" xfId="0" applyAlignment="1" applyBorder="1" applyFont="1">
      <alignment horizontal="center" readingOrder="0" vertical="bottom"/>
    </xf>
    <xf borderId="17" fillId="13" fontId="12" numFmtId="0" xfId="0" applyBorder="1" applyFont="1"/>
    <xf borderId="17" fillId="13" fontId="17" numFmtId="0" xfId="0" applyAlignment="1" applyBorder="1" applyFont="1">
      <alignment horizontal="left" readingOrder="0" vertical="bottom"/>
    </xf>
    <xf borderId="25" fillId="13" fontId="17" numFmtId="0" xfId="0" applyAlignment="1" applyBorder="1" applyFont="1">
      <alignment horizontal="center" readingOrder="0" vertical="bottom"/>
    </xf>
    <xf borderId="17" fillId="13" fontId="17" numFmtId="0" xfId="0" applyAlignment="1" applyBorder="1" applyFont="1">
      <alignment horizontal="center" readingOrder="0" vertical="bottom"/>
    </xf>
    <xf borderId="17" fillId="13" fontId="21" numFmtId="0" xfId="0" applyAlignment="1" applyBorder="1" applyFont="1">
      <alignment horizontal="center" readingOrder="0" vertical="bottom"/>
    </xf>
    <xf borderId="13" fillId="13" fontId="17" numFmtId="0" xfId="0" applyAlignment="1" applyBorder="1" applyFont="1">
      <alignment horizontal="center" readingOrder="0" vertical="bottom"/>
    </xf>
    <xf borderId="21" fillId="8" fontId="2" numFmtId="0" xfId="0" applyAlignment="1" applyBorder="1" applyFont="1">
      <alignment horizontal="center" readingOrder="0" vertical="bottom"/>
    </xf>
    <xf borderId="37" fillId="0" fontId="10" numFmtId="0" xfId="0" applyBorder="1" applyFont="1"/>
    <xf borderId="17" fillId="13" fontId="17" numFmtId="0" xfId="0" applyAlignment="1" applyBorder="1" applyFont="1">
      <alignment horizontal="left" readingOrder="0" vertical="bottom"/>
    </xf>
    <xf borderId="25" fillId="13" fontId="17" numFmtId="0" xfId="0" applyAlignment="1" applyBorder="1" applyFont="1">
      <alignment horizontal="center" readingOrder="0" vertical="bottom"/>
    </xf>
    <xf borderId="17" fillId="13" fontId="17" numFmtId="0" xfId="0" applyAlignment="1" applyBorder="1" applyFont="1">
      <alignment horizontal="center" readingOrder="0" vertical="bottom"/>
    </xf>
    <xf borderId="17" fillId="17" fontId="21" numFmtId="0" xfId="0" applyAlignment="1" applyBorder="1" applyFill="1" applyFont="1">
      <alignment horizontal="center" readingOrder="0" vertical="bottom"/>
    </xf>
    <xf borderId="13" fillId="13" fontId="17" numFmtId="0" xfId="0" applyAlignment="1" applyBorder="1" applyFont="1">
      <alignment horizontal="center" readingOrder="0" vertical="bottom"/>
    </xf>
    <xf borderId="17" fillId="0" fontId="10" numFmtId="0" xfId="0" applyAlignment="1" applyBorder="1" applyFont="1">
      <alignment horizontal="left" vertical="center"/>
    </xf>
    <xf borderId="14" fillId="11" fontId="2" numFmtId="9" xfId="0" applyAlignment="1" applyBorder="1" applyFont="1" applyNumberFormat="1">
      <alignment vertical="bottom"/>
    </xf>
    <xf borderId="17" fillId="13" fontId="17" numFmtId="0" xfId="0" applyAlignment="1" applyBorder="1" applyFont="1">
      <alignment readingOrder="0" vertical="bottom"/>
    </xf>
    <xf borderId="26" fillId="6" fontId="24" numFmtId="0" xfId="0" applyAlignment="1" applyBorder="1" applyFont="1">
      <alignment horizontal="center" vertical="bottom"/>
    </xf>
    <xf borderId="0" fillId="6" fontId="10" numFmtId="0" xfId="0" applyAlignment="1" applyFont="1">
      <alignment horizontal="center" readingOrder="0"/>
    </xf>
    <xf borderId="28" fillId="13" fontId="12" numFmtId="49" xfId="0" applyAlignment="1" applyBorder="1" applyFont="1" applyNumberFormat="1">
      <alignment readingOrder="0"/>
    </xf>
    <xf borderId="0" fillId="17" fontId="21" numFmtId="0" xfId="0" applyAlignment="1" applyFont="1">
      <alignment horizontal="center" readingOrder="0" vertical="bottom"/>
    </xf>
    <xf borderId="26" fillId="8" fontId="25" numFmtId="0" xfId="0" applyAlignment="1" applyBorder="1" applyFont="1">
      <alignment horizontal="center" vertical="bottom"/>
    </xf>
    <xf borderId="0" fillId="8" fontId="22" numFmtId="0" xfId="0" applyAlignment="1" applyFont="1">
      <alignment vertical="bottom"/>
    </xf>
    <xf borderId="21" fillId="6" fontId="2" numFmtId="0" xfId="0" applyAlignment="1" applyBorder="1" applyFont="1">
      <alignment horizontal="center" readingOrder="0" vertical="bottom"/>
    </xf>
    <xf borderId="0" fillId="6" fontId="7" numFmtId="0" xfId="0" applyAlignment="1" applyFont="1">
      <alignment horizontal="center" readingOrder="0" vertical="bottom"/>
    </xf>
    <xf borderId="17" fillId="10" fontId="12" numFmtId="49" xfId="0" applyAlignment="1" applyBorder="1" applyFont="1" applyNumberFormat="1">
      <alignment readingOrder="0"/>
    </xf>
    <xf borderId="0" fillId="10" fontId="26" numFmtId="0" xfId="0" applyAlignment="1" applyFont="1">
      <alignment horizontal="center" readingOrder="0" vertical="bottom"/>
    </xf>
    <xf borderId="21" fillId="18" fontId="2" numFmtId="9" xfId="0" applyAlignment="1" applyBorder="1" applyFill="1" applyFont="1" applyNumberFormat="1">
      <alignment horizontal="center" readingOrder="0" vertical="bottom"/>
    </xf>
    <xf borderId="22" fillId="18" fontId="2" numFmtId="0" xfId="0" applyAlignment="1" applyBorder="1" applyFont="1">
      <alignment horizontal="center" vertical="bottom"/>
    </xf>
    <xf borderId="38" fillId="6" fontId="7" numFmtId="0" xfId="0" applyAlignment="1" applyBorder="1" applyFont="1">
      <alignment horizontal="center" readingOrder="0" vertical="bottom"/>
    </xf>
    <xf borderId="26" fillId="6" fontId="7" numFmtId="0" xfId="0" applyAlignment="1" applyBorder="1" applyFont="1">
      <alignment horizontal="center" readingOrder="0" vertical="bottom"/>
    </xf>
    <xf borderId="29" fillId="6" fontId="7" numFmtId="0" xfId="0" applyAlignment="1" applyBorder="1" applyFont="1">
      <alignment horizontal="center" readingOrder="0" vertical="bottom"/>
    </xf>
    <xf borderId="39" fillId="2" fontId="7" numFmtId="0" xfId="0" applyAlignment="1" applyBorder="1" applyFont="1">
      <alignment horizontal="center" readingOrder="0" vertical="bottom"/>
    </xf>
    <xf borderId="40" fillId="2" fontId="7" numFmtId="0" xfId="0" applyAlignment="1" applyBorder="1" applyFont="1">
      <alignment horizontal="center" readingOrder="0" vertical="bottom"/>
    </xf>
    <xf borderId="41" fillId="2" fontId="7" numFmtId="0" xfId="0" applyAlignment="1" applyBorder="1" applyFont="1">
      <alignment horizontal="center" readingOrder="0" vertical="bottom"/>
    </xf>
    <xf borderId="17" fillId="19" fontId="5" numFmtId="0" xfId="0" applyAlignment="1" applyBorder="1" applyFill="1" applyFont="1">
      <alignment horizontal="center" vertical="bottom"/>
    </xf>
    <xf borderId="13" fillId="13" fontId="26" numFmtId="0" xfId="0" applyAlignment="1" applyBorder="1" applyFont="1">
      <alignment horizontal="center" vertical="bottom"/>
    </xf>
    <xf borderId="17" fillId="6" fontId="7" numFmtId="0" xfId="0" applyAlignment="1" applyBorder="1" applyFont="1">
      <alignment horizontal="center" readingOrder="0" vertical="bottom"/>
    </xf>
    <xf borderId="17" fillId="16" fontId="15" numFmtId="0" xfId="0" applyAlignment="1" applyBorder="1" applyFont="1">
      <alignment horizontal="center" vertical="bottom"/>
    </xf>
    <xf borderId="13" fillId="10" fontId="26" numFmtId="0" xfId="0" applyAlignment="1" applyBorder="1" applyFont="1">
      <alignment horizontal="center" vertical="bottom"/>
    </xf>
    <xf borderId="0" fillId="20" fontId="1" numFmtId="0" xfId="0" applyAlignment="1" applyFill="1" applyFont="1">
      <alignment horizontal="center" readingOrder="0" vertical="bottom"/>
    </xf>
    <xf borderId="0" fillId="4" fontId="27" numFmtId="0" xfId="0" applyAlignment="1" applyFont="1">
      <alignment horizontal="center" readingOrder="0"/>
    </xf>
    <xf borderId="0" fillId="20" fontId="27" numFmtId="0" xfId="0" applyAlignment="1" applyFont="1">
      <alignment horizontal="center" readingOrder="0"/>
    </xf>
    <xf borderId="0" fillId="4" fontId="1" numFmtId="0" xfId="0" applyAlignment="1" applyFont="1">
      <alignment horizontal="center" readingOrder="0" vertical="bottom"/>
    </xf>
    <xf borderId="0" fillId="4" fontId="27" numFmtId="0" xfId="0" applyAlignment="1" applyFont="1">
      <alignment horizontal="center" readingOrder="0"/>
    </xf>
    <xf borderId="0" fillId="20" fontId="1" numFmtId="0" xfId="0" applyAlignment="1" applyFont="1">
      <alignment horizontal="center" vertical="bottom"/>
    </xf>
    <xf borderId="17" fillId="21" fontId="15" numFmtId="0" xfId="0" applyAlignment="1" applyBorder="1" applyFill="1" applyFont="1">
      <alignment horizontal="center" vertical="bottom"/>
    </xf>
    <xf borderId="17" fillId="6" fontId="2" numFmtId="0" xfId="0" applyAlignment="1" applyBorder="1" applyFont="1">
      <alignment vertical="bottom"/>
    </xf>
    <xf borderId="0" fillId="19" fontId="7" numFmtId="0" xfId="0" applyAlignment="1" applyFont="1">
      <alignment horizontal="center" readingOrder="0"/>
    </xf>
    <xf borderId="42" fillId="6" fontId="28" numFmtId="0" xfId="0" applyAlignment="1" applyBorder="1" applyFont="1">
      <alignment horizontal="center" readingOrder="0" vertical="bottom"/>
    </xf>
    <xf borderId="43" fillId="0" fontId="3" numFmtId="0" xfId="0" applyBorder="1" applyFont="1"/>
    <xf borderId="0" fillId="0" fontId="10" numFmtId="0" xfId="0" applyAlignment="1" applyFont="1">
      <alignment readingOrder="0"/>
    </xf>
    <xf borderId="0" fillId="16" fontId="29" numFmtId="0" xfId="0" applyAlignment="1" applyFont="1">
      <alignment horizontal="center" readingOrder="0"/>
    </xf>
    <xf borderId="44" fillId="0" fontId="3" numFmtId="0" xfId="0" applyBorder="1" applyFont="1"/>
    <xf borderId="0" fillId="21" fontId="29" numFmtId="0" xfId="0" applyAlignment="1" applyFont="1">
      <alignment horizontal="center" readingOrder="0"/>
    </xf>
    <xf borderId="45" fillId="6" fontId="7" numFmtId="0" xfId="0" applyAlignment="1" applyBorder="1" applyFont="1">
      <alignment horizontal="center" readingOrder="0" vertical="bottom"/>
    </xf>
    <xf borderId="46" fillId="0" fontId="3" numFmtId="0" xfId="0" applyBorder="1" applyFont="1"/>
    <xf borderId="47" fillId="0" fontId="3" numFmtId="0" xfId="0" applyBorder="1" applyFont="1"/>
    <xf borderId="38" fillId="0" fontId="3" numFmtId="0" xfId="0" applyBorder="1" applyFont="1"/>
    <xf borderId="26" fillId="0" fontId="3" numFmtId="0" xfId="0" applyBorder="1" applyFont="1"/>
    <xf borderId="30" fillId="6" fontId="7" numFmtId="0" xfId="0" applyAlignment="1" applyBorder="1" applyFont="1">
      <alignment horizontal="center" readingOrder="0" vertical="bottom"/>
    </xf>
    <xf borderId="48" fillId="6" fontId="7" numFmtId="0" xfId="0" applyAlignment="1" applyBorder="1" applyFont="1">
      <alignment horizontal="center" readingOrder="0" vertical="bottom"/>
    </xf>
    <xf borderId="28" fillId="6" fontId="7" numFmtId="0" xfId="0" applyAlignment="1" applyBorder="1" applyFont="1">
      <alignment horizontal="center" readingOrder="0" vertical="bottom"/>
    </xf>
    <xf borderId="30" fillId="0" fontId="3" numFmtId="0" xfId="0" applyBorder="1" applyFont="1"/>
    <xf borderId="48" fillId="0" fontId="3" numFmtId="0" xfId="0" applyBorder="1" applyFont="1"/>
    <xf borderId="28" fillId="0" fontId="3" numFmtId="0" xfId="0" applyBorder="1" applyFont="1"/>
    <xf borderId="0" fillId="2" fontId="30" numFmtId="0" xfId="0" applyAlignment="1" applyFont="1">
      <alignment horizontal="center" readingOrder="0" vertical="bottom"/>
    </xf>
    <xf borderId="0" fillId="3" fontId="2" numFmtId="0" xfId="0" applyAlignment="1" applyFont="1">
      <alignment vertical="bottom"/>
    </xf>
    <xf borderId="0" fillId="4" fontId="4" numFmtId="0" xfId="0" applyAlignment="1" applyFont="1">
      <alignment horizontal="center" vertical="bottom"/>
    </xf>
    <xf borderId="0" fillId="5" fontId="4" numFmtId="0" xfId="0" applyAlignment="1" applyFont="1">
      <alignment horizontal="center" vertical="bottom"/>
    </xf>
    <xf borderId="0" fillId="5" fontId="4" numFmtId="0" xfId="0" applyAlignment="1" applyFont="1">
      <alignment horizontal="center" vertical="bottom"/>
    </xf>
    <xf borderId="0" fillId="4" fontId="4" numFmtId="0" xfId="0" applyAlignment="1" applyFont="1">
      <alignment horizontal="center" vertical="bottom"/>
    </xf>
    <xf borderId="0" fillId="5" fontId="31" numFmtId="0" xfId="0" applyAlignment="1" applyFont="1">
      <alignment horizontal="center" readingOrder="0"/>
    </xf>
    <xf borderId="0" fillId="4" fontId="4" numFmtId="0" xfId="0" applyAlignment="1" applyFont="1">
      <alignment horizontal="center" readingOrder="0" vertical="bottom"/>
    </xf>
    <xf borderId="0" fillId="5" fontId="7" numFmtId="0" xfId="0" applyAlignment="1" applyFont="1">
      <alignment horizontal="center" readingOrder="0"/>
    </xf>
    <xf borderId="0" fillId="4" fontId="32" numFmtId="0" xfId="0" applyAlignment="1" applyFont="1">
      <alignment horizontal="center" readingOrder="0"/>
    </xf>
    <xf borderId="0" fillId="6" fontId="32" numFmtId="0" xfId="0" applyAlignment="1" applyFont="1">
      <alignment horizontal="right" readingOrder="0" shrinkToFit="0" vertical="bottom" wrapText="1"/>
    </xf>
    <xf borderId="0" fillId="6" fontId="7" numFmtId="0" xfId="0" applyAlignment="1" applyFont="1">
      <alignment horizontal="left" readingOrder="0" vertical="bottom"/>
    </xf>
    <xf borderId="0" fillId="15" fontId="10" numFmtId="0" xfId="0" applyFont="1"/>
    <xf borderId="0" fillId="15" fontId="7" numFmtId="0" xfId="0" applyAlignment="1" applyFont="1">
      <alignment horizontal="right" readingOrder="0" vertical="bottom"/>
    </xf>
    <xf borderId="0" fillId="7" fontId="2" numFmtId="0" xfId="0" applyAlignment="1" applyFont="1">
      <alignment horizontal="right" readingOrder="0" vertical="bottom"/>
    </xf>
    <xf borderId="0" fillId="4" fontId="2" numFmtId="0" xfId="0" applyAlignment="1" applyFont="1">
      <alignment horizontal="right" readingOrder="0" vertical="bottom"/>
    </xf>
    <xf borderId="0" fillId="5" fontId="2" numFmtId="0" xfId="0" applyAlignment="1" applyFont="1">
      <alignment horizontal="right" vertical="bottom"/>
    </xf>
    <xf borderId="0" fillId="7" fontId="2" numFmtId="0" xfId="0" applyAlignment="1" applyFont="1">
      <alignment horizontal="right" vertical="bottom"/>
    </xf>
    <xf borderId="0" fillId="4" fontId="2" numFmtId="0" xfId="0" applyAlignment="1" applyFont="1">
      <alignment horizontal="right" vertical="bottom"/>
    </xf>
    <xf borderId="0" fillId="22" fontId="10" numFmtId="0" xfId="0" applyAlignment="1" applyFill="1" applyFont="1">
      <alignment readingOrder="0"/>
    </xf>
    <xf borderId="0" fillId="22" fontId="33" numFmtId="0" xfId="0" applyAlignment="1" applyFont="1">
      <alignment readingOrder="0"/>
    </xf>
    <xf borderId="0" fillId="4" fontId="10" numFmtId="0" xfId="0" applyAlignment="1" applyFont="1">
      <alignment readingOrder="0"/>
    </xf>
    <xf borderId="0" fillId="4" fontId="10" numFmtId="0" xfId="0" applyFont="1"/>
    <xf borderId="0" fillId="23" fontId="34" numFmtId="0" xfId="0" applyAlignment="1" applyFill="1" applyFont="1">
      <alignment horizontal="center" readingOrder="0" vertical="center"/>
    </xf>
    <xf borderId="0" fillId="7" fontId="10" numFmtId="0" xfId="0" applyFont="1"/>
    <xf borderId="0" fillId="3" fontId="10" numFmtId="0" xfId="0" applyFont="1"/>
    <xf borderId="0" fillId="7" fontId="10" numFmtId="0" xfId="0" applyAlignment="1" applyFont="1">
      <alignment readingOrder="0"/>
    </xf>
    <xf borderId="0" fillId="19" fontId="10" numFmtId="0" xfId="0" applyAlignment="1" applyFont="1">
      <alignment readingOrder="0"/>
    </xf>
    <xf borderId="0" fillId="3" fontId="10" numFmtId="0" xfId="0" applyAlignment="1" applyFont="1">
      <alignment readingOrder="0"/>
    </xf>
    <xf borderId="0" fillId="7" fontId="35" numFmtId="0" xfId="0" applyFont="1"/>
    <xf borderId="0" fillId="3" fontId="33" numFmtId="0" xfId="0" applyAlignment="1" applyFont="1">
      <alignment readingOrder="0"/>
    </xf>
    <xf borderId="0" fillId="15" fontId="10" numFmtId="0" xfId="0" applyFont="1"/>
    <xf borderId="0" fillId="24" fontId="36" numFmtId="0" xfId="0" applyAlignment="1" applyFill="1" applyFont="1">
      <alignment readingOrder="0"/>
    </xf>
    <xf borderId="0" fillId="3" fontId="37" numFmtId="0" xfId="0" applyAlignment="1" applyFont="1">
      <alignment horizontal="left" readingOrder="0"/>
    </xf>
    <xf borderId="0" fillId="23" fontId="38" numFmtId="0" xfId="0" applyAlignment="1" applyFont="1">
      <alignment horizontal="center" readingOrder="0" vertical="center"/>
    </xf>
    <xf borderId="0" fillId="3" fontId="39" numFmtId="0" xfId="0" applyAlignment="1" applyFont="1">
      <alignment readingOrder="0"/>
    </xf>
    <xf borderId="0" fillId="25" fontId="2" numFmtId="0" xfId="0" applyAlignment="1" applyFill="1" applyFont="1">
      <alignment vertical="bottom"/>
    </xf>
    <xf borderId="0" fillId="26" fontId="30" numFmtId="0" xfId="0" applyAlignment="1" applyFill="1" applyFont="1">
      <alignment vertical="bottom"/>
    </xf>
    <xf borderId="0" fillId="26" fontId="2" numFmtId="0" xfId="0" applyAlignment="1" applyFont="1">
      <alignment vertical="bottom"/>
    </xf>
    <xf borderId="0" fillId="0" fontId="2" numFmtId="0" xfId="0" applyAlignment="1" applyFont="1">
      <alignment horizontal="right" vertical="bottom"/>
    </xf>
    <xf borderId="0" fillId="15" fontId="40" numFmtId="0" xfId="0" applyAlignment="1" applyFont="1">
      <alignment readingOrder="0" vertical="bottom"/>
    </xf>
    <xf borderId="0" fillId="0" fontId="2" numFmtId="0" xfId="0" applyAlignment="1" applyFont="1">
      <alignment vertical="bottom"/>
    </xf>
    <xf borderId="0" fillId="27" fontId="2" numFmtId="0" xfId="0" applyAlignment="1" applyFill="1" applyFont="1">
      <alignment vertical="bottom"/>
    </xf>
    <xf borderId="0" fillId="23" fontId="41" numFmtId="0" xfId="0" applyAlignment="1" applyFont="1">
      <alignment horizontal="center"/>
    </xf>
    <xf borderId="0" fillId="15" fontId="15" numFmtId="0" xfId="0" applyAlignment="1" applyFont="1">
      <alignment vertical="bottom"/>
    </xf>
    <xf borderId="0" fillId="3" fontId="42" numFmtId="0" xfId="0" applyFont="1"/>
    <xf borderId="0" fillId="19" fontId="10" numFmtId="0" xfId="0" applyFont="1"/>
    <xf borderId="0" fillId="28" fontId="10" numFmtId="0" xfId="0" applyFill="1" applyFont="1"/>
    <xf borderId="0" fillId="29" fontId="10" numFmtId="0" xfId="0" applyFill="1" applyFont="1"/>
    <xf borderId="0" fillId="29" fontId="10" numFmtId="0" xfId="0" applyAlignment="1" applyFont="1">
      <alignment readingOrder="0"/>
    </xf>
    <xf borderId="0" fillId="6" fontId="43" numFmtId="0" xfId="0" applyAlignment="1" applyFont="1">
      <alignment readingOrder="0"/>
    </xf>
    <xf borderId="0" fillId="21" fontId="10" numFmtId="0" xfId="0" applyAlignment="1" applyFont="1">
      <alignment readingOrder="0"/>
    </xf>
    <xf borderId="0" fillId="21" fontId="44" numFmtId="0" xfId="0" applyAlignment="1" applyFont="1">
      <alignment readingOrder="0"/>
    </xf>
    <xf borderId="0" fillId="21" fontId="10" numFmtId="0" xfId="0" applyFont="1"/>
    <xf borderId="0" fillId="6" fontId="10" numFmtId="0" xfId="0" applyFont="1"/>
    <xf borderId="0" fillId="6" fontId="45" numFmtId="0" xfId="0" applyAlignment="1" applyFont="1">
      <alignment horizontal="center" vertical="bottom"/>
    </xf>
    <xf borderId="0" fillId="6" fontId="46" numFmtId="0" xfId="0" applyAlignment="1" applyFont="1">
      <alignment horizontal="center" vertical="bottom"/>
    </xf>
    <xf borderId="0" fillId="6" fontId="46" numFmtId="0" xfId="0" applyAlignment="1" applyFont="1">
      <alignment horizontal="center" readingOrder="0"/>
    </xf>
    <xf borderId="0" fillId="6" fontId="47" numFmtId="0" xfId="0" applyAlignment="1" applyFont="1">
      <alignment horizontal="center" readingOrder="0"/>
    </xf>
    <xf borderId="0" fillId="6" fontId="48" numFmtId="0" xfId="0" applyAlignment="1" applyFont="1">
      <alignment horizontal="center" vertical="bottom"/>
    </xf>
    <xf borderId="0" fillId="6" fontId="48" numFmtId="0" xfId="0" applyAlignment="1" applyFont="1">
      <alignment horizontal="center" readingOrder="0"/>
    </xf>
    <xf borderId="0" fillId="30" fontId="46" numFmtId="0" xfId="0" applyAlignment="1" applyFill="1" applyFont="1">
      <alignment horizontal="center" readingOrder="0"/>
    </xf>
    <xf borderId="0" fillId="30" fontId="47" numFmtId="0" xfId="0" applyAlignment="1" applyFont="1">
      <alignment horizontal="center" readingOrder="0"/>
    </xf>
    <xf borderId="0" fillId="0" fontId="47" numFmtId="0" xfId="0" applyAlignment="1" applyFont="1">
      <alignment horizontal="center" readingOrder="0"/>
    </xf>
    <xf borderId="0" fillId="0" fontId="46" numFmtId="0" xfId="0" applyAlignment="1" applyFont="1">
      <alignment horizontal="center" readingOrder="0"/>
    </xf>
    <xf borderId="0" fillId="6" fontId="49" numFmtId="0" xfId="0" applyAlignment="1" applyFont="1">
      <alignment horizontal="center"/>
    </xf>
    <xf borderId="0" fillId="6" fontId="50" numFmtId="165" xfId="0" applyAlignment="1" applyFont="1" applyNumberFormat="1">
      <alignment horizontal="center" readingOrder="0"/>
    </xf>
    <xf borderId="0" fillId="6" fontId="51" numFmtId="0" xfId="0" applyAlignment="1" applyFont="1">
      <alignment horizontal="center" readingOrder="0"/>
    </xf>
    <xf borderId="0" fillId="0" fontId="51" numFmtId="0" xfId="0" applyAlignment="1" applyFont="1">
      <alignment horizontal="center" readingOrder="0"/>
    </xf>
    <xf borderId="0" fillId="2" fontId="1" numFmtId="0" xfId="0" applyAlignment="1" applyFont="1">
      <alignment horizontal="left" readingOrder="0" vertical="bottom"/>
    </xf>
    <xf borderId="1" fillId="24" fontId="1" numFmtId="0" xfId="0" applyAlignment="1" applyBorder="1" applyFont="1">
      <alignment horizontal="center" readingOrder="0" vertical="bottom"/>
    </xf>
    <xf borderId="2" fillId="3" fontId="2" numFmtId="0" xfId="0" applyAlignment="1" applyBorder="1" applyFont="1">
      <alignment vertical="bottom"/>
    </xf>
    <xf borderId="2" fillId="4" fontId="4" numFmtId="0" xfId="0" applyAlignment="1" applyBorder="1" applyFont="1">
      <alignment horizontal="center" vertical="bottom"/>
    </xf>
    <xf borderId="49" fillId="4" fontId="4" numFmtId="0" xfId="0" applyAlignment="1" applyBorder="1" applyFont="1">
      <alignment horizontal="center" vertical="bottom"/>
    </xf>
    <xf borderId="2" fillId="4" fontId="52" numFmtId="0" xfId="0" applyAlignment="1" applyBorder="1" applyFont="1">
      <alignment horizontal="center" readingOrder="0"/>
    </xf>
    <xf borderId="2" fillId="5" fontId="53" numFmtId="0" xfId="0" applyAlignment="1" applyBorder="1" applyFont="1">
      <alignment horizontal="center" vertical="bottom"/>
    </xf>
    <xf borderId="2" fillId="5" fontId="53" numFmtId="0" xfId="0" applyAlignment="1" applyBorder="1" applyFont="1">
      <alignment horizontal="center" readingOrder="0" vertical="bottom"/>
    </xf>
    <xf borderId="2" fillId="5" fontId="54" numFmtId="0" xfId="0" applyAlignment="1" applyBorder="1" applyFont="1">
      <alignment horizontal="center" readingOrder="0"/>
    </xf>
    <xf borderId="0" fillId="6" fontId="32" numFmtId="0" xfId="0" applyAlignment="1" applyFont="1">
      <alignment horizontal="left" readingOrder="0" shrinkToFit="0" vertical="bottom" wrapText="1"/>
    </xf>
    <xf borderId="0" fillId="4" fontId="7" numFmtId="0" xfId="0" applyAlignment="1" applyFont="1">
      <alignment horizontal="left" readingOrder="0" vertical="bottom"/>
    </xf>
    <xf borderId="50" fillId="5" fontId="2" numFmtId="0" xfId="0" applyAlignment="1" applyBorder="1" applyFont="1">
      <alignment horizontal="right" readingOrder="0" vertical="bottom"/>
    </xf>
    <xf borderId="51" fillId="5" fontId="2" numFmtId="0" xfId="0" applyAlignment="1" applyBorder="1" applyFont="1">
      <alignment horizontal="right" readingOrder="0" vertical="bottom"/>
    </xf>
    <xf borderId="9" fillId="7" fontId="2" numFmtId="0" xfId="0" applyAlignment="1" applyBorder="1" applyFont="1">
      <alignment horizontal="right" vertical="bottom"/>
    </xf>
    <xf borderId="52" fillId="7" fontId="2" numFmtId="0" xfId="0" applyAlignment="1" applyBorder="1" applyFont="1">
      <alignment horizontal="right" vertical="bottom"/>
    </xf>
    <xf borderId="9" fillId="31" fontId="2" numFmtId="0" xfId="0" applyAlignment="1" applyBorder="1" applyFill="1" applyFont="1">
      <alignment horizontal="right" vertical="bottom"/>
    </xf>
    <xf borderId="9" fillId="31" fontId="2" numFmtId="0" xfId="0" applyAlignment="1" applyBorder="1" applyFont="1">
      <alignment horizontal="right" readingOrder="0" vertical="bottom"/>
    </xf>
    <xf borderId="9" fillId="2" fontId="2" numFmtId="0" xfId="0" applyAlignment="1" applyBorder="1" applyFont="1">
      <alignment horizontal="right" readingOrder="0" vertical="bottom"/>
    </xf>
    <xf borderId="0" fillId="6" fontId="7" numFmtId="49" xfId="0" applyAlignment="1" applyFont="1" applyNumberFormat="1">
      <alignment horizontal="left" readingOrder="0" vertical="bottom"/>
    </xf>
    <xf borderId="13" fillId="4" fontId="55" numFmtId="49" xfId="0" applyAlignment="1" applyBorder="1" applyFont="1" applyNumberFormat="1">
      <alignment horizontal="left" readingOrder="0" vertical="bottom"/>
    </xf>
    <xf borderId="0" fillId="6" fontId="56" numFmtId="0" xfId="0" applyAlignment="1" applyFont="1">
      <alignment horizontal="left" readingOrder="0"/>
    </xf>
    <xf borderId="0" fillId="6" fontId="10" numFmtId="0" xfId="0" applyAlignment="1" applyFont="1">
      <alignment readingOrder="0"/>
    </xf>
    <xf borderId="0" fillId="5" fontId="10" numFmtId="0" xfId="0" applyFont="1"/>
    <xf borderId="53" fillId="5" fontId="10" numFmtId="0" xfId="0" applyBorder="1" applyFont="1"/>
    <xf borderId="0" fillId="15" fontId="10" numFmtId="0" xfId="0" applyAlignment="1" applyFont="1">
      <alignment horizontal="left"/>
    </xf>
    <xf borderId="0" fillId="24" fontId="57" numFmtId="0" xfId="0" applyAlignment="1" applyFont="1">
      <alignment readingOrder="0"/>
    </xf>
    <xf borderId="53" fillId="15" fontId="10" numFmtId="0" xfId="0" applyBorder="1" applyFont="1"/>
    <xf borderId="0" fillId="15" fontId="58" numFmtId="0" xfId="0" applyAlignment="1" applyFont="1">
      <alignment readingOrder="0"/>
    </xf>
    <xf borderId="0" fillId="6" fontId="10" numFmtId="0" xfId="0" applyAlignment="1" applyFont="1">
      <alignment horizontal="left" readingOrder="0"/>
    </xf>
    <xf borderId="0" fillId="4" fontId="33" numFmtId="0" xfId="0" applyFont="1"/>
    <xf borderId="53" fillId="7" fontId="10" numFmtId="0" xfId="0" applyBorder="1" applyFont="1"/>
    <xf borderId="0" fillId="7" fontId="59" numFmtId="0" xfId="0" applyAlignment="1" applyFont="1">
      <alignment readingOrder="0"/>
    </xf>
    <xf borderId="0" fillId="4" fontId="33" numFmtId="0" xfId="0" applyAlignment="1" applyFont="1">
      <alignment readingOrder="0"/>
    </xf>
    <xf borderId="0" fillId="13" fontId="12" numFmtId="0" xfId="0" applyAlignment="1" applyFont="1">
      <alignment horizontal="left" readingOrder="0"/>
    </xf>
    <xf borderId="54" fillId="13" fontId="12" numFmtId="0" xfId="0" applyAlignment="1" applyBorder="1" applyFont="1">
      <alignment horizontal="left" readingOrder="0"/>
    </xf>
    <xf borderId="54" fillId="13" fontId="60" numFmtId="0" xfId="0" applyAlignment="1" applyBorder="1" applyFont="1">
      <alignment vertical="bottom"/>
    </xf>
    <xf borderId="54" fillId="13" fontId="19" numFmtId="0" xfId="0" applyAlignment="1" applyBorder="1" applyFont="1">
      <alignment vertical="bottom"/>
    </xf>
    <xf borderId="54" fillId="13" fontId="19" numFmtId="0" xfId="0" applyAlignment="1" applyBorder="1" applyFont="1">
      <alignment vertical="bottom"/>
    </xf>
    <xf borderId="54" fillId="13" fontId="12" numFmtId="0" xfId="0" applyBorder="1" applyFont="1"/>
    <xf borderId="55" fillId="13" fontId="12" numFmtId="0" xfId="0" applyBorder="1" applyFont="1"/>
    <xf borderId="56" fillId="13" fontId="12" numFmtId="0" xfId="0" applyBorder="1" applyFont="1"/>
    <xf borderId="57" fillId="32" fontId="61" numFmtId="0" xfId="0" applyAlignment="1" applyBorder="1" applyFill="1" applyFont="1">
      <alignment vertical="bottom"/>
    </xf>
    <xf borderId="58" fillId="6" fontId="62" numFmtId="49" xfId="0" applyAlignment="1" applyBorder="1" applyFont="1" applyNumberFormat="1">
      <alignment vertical="bottom"/>
    </xf>
    <xf borderId="58" fillId="32" fontId="2" numFmtId="0" xfId="0" applyAlignment="1" applyBorder="1" applyFont="1">
      <alignment vertical="bottom"/>
    </xf>
    <xf borderId="53" fillId="6" fontId="10" numFmtId="0" xfId="0" applyBorder="1" applyFont="1"/>
    <xf borderId="0" fillId="6" fontId="54" numFmtId="49" xfId="0" applyAlignment="1" applyFont="1" applyNumberFormat="1">
      <alignment horizontal="left" readingOrder="0" vertical="bottom"/>
    </xf>
    <xf borderId="57" fillId="6" fontId="63" numFmtId="49" xfId="0" applyAlignment="1" applyBorder="1" applyFont="1" applyNumberFormat="1">
      <alignment readingOrder="0" vertical="bottom"/>
    </xf>
    <xf borderId="58" fillId="6" fontId="62" numFmtId="49" xfId="0" applyAlignment="1" applyBorder="1" applyFont="1" applyNumberFormat="1">
      <alignment horizontal="right" vertical="bottom"/>
    </xf>
    <xf borderId="17" fillId="6" fontId="7" numFmtId="49" xfId="0" applyAlignment="1" applyBorder="1" applyFont="1" applyNumberFormat="1">
      <alignment horizontal="left" readingOrder="0" vertical="bottom"/>
    </xf>
    <xf borderId="0" fillId="6" fontId="54" numFmtId="0" xfId="0" applyAlignment="1" applyFont="1">
      <alignment horizontal="left" readingOrder="0" vertical="bottom"/>
    </xf>
    <xf borderId="57" fillId="32" fontId="63" numFmtId="0" xfId="0" applyAlignment="1" applyBorder="1" applyFont="1">
      <alignment readingOrder="0" vertical="bottom"/>
    </xf>
    <xf borderId="58" fillId="32" fontId="62" numFmtId="0" xfId="0" applyAlignment="1" applyBorder="1" applyFont="1">
      <alignment horizontal="right" vertical="bottom"/>
    </xf>
    <xf borderId="0" fillId="6" fontId="7" numFmtId="0" xfId="0" applyAlignment="1" applyFont="1">
      <alignment horizontal="left" readingOrder="0" vertical="bottom"/>
    </xf>
    <xf borderId="17" fillId="6" fontId="7" numFmtId="0" xfId="0" applyAlignment="1" applyBorder="1" applyFont="1">
      <alignment horizontal="left" readingOrder="0" vertical="bottom"/>
    </xf>
    <xf borderId="57" fillId="6" fontId="63" numFmtId="0" xfId="0" applyAlignment="1" applyBorder="1" applyFont="1">
      <alignment readingOrder="0" vertical="bottom"/>
    </xf>
    <xf borderId="58" fillId="6" fontId="62" numFmtId="0" xfId="0" applyAlignment="1" applyBorder="1" applyFont="1">
      <alignment horizontal="right" vertical="bottom"/>
    </xf>
    <xf borderId="0" fillId="2" fontId="64" numFmtId="0" xfId="0" applyAlignment="1" applyFont="1">
      <alignment readingOrder="0" vertical="bottom"/>
    </xf>
    <xf borderId="0" fillId="6" fontId="64" numFmtId="0" xfId="0" applyAlignment="1" applyFont="1">
      <alignment readingOrder="0" vertical="bottom"/>
    </xf>
    <xf borderId="0" fillId="6" fontId="65" numFmtId="0" xfId="0" applyAlignment="1" applyFont="1">
      <alignment horizontal="right" readingOrder="0" vertical="bottom"/>
    </xf>
    <xf borderId="0" fillId="6" fontId="7" numFmtId="0" xfId="0" applyAlignment="1" applyFont="1">
      <alignment horizontal="left" readingOrder="0"/>
    </xf>
    <xf borderId="0" fillId="6" fontId="65" numFmtId="0" xfId="0" applyAlignment="1" applyFont="1">
      <alignment horizontal="right" readingOrder="0"/>
    </xf>
    <xf borderId="0" fillId="6" fontId="7" numFmtId="0" xfId="0" applyAlignment="1" applyFont="1">
      <alignment horizontal="center" readingOrder="0"/>
    </xf>
    <xf borderId="0" fillId="6" fontId="29" numFmtId="0" xfId="0" applyAlignment="1" applyFont="1">
      <alignment horizontal="left" readingOrder="0"/>
    </xf>
    <xf borderId="0" fillId="6" fontId="66" numFmtId="0" xfId="0" applyAlignment="1" applyFont="1">
      <alignment horizontal="right" readingOrder="0"/>
    </xf>
    <xf borderId="0" fillId="6" fontId="29" numFmtId="0" xfId="0" applyAlignment="1" applyFont="1">
      <alignment horizontal="center" readingOrder="0"/>
    </xf>
    <xf borderId="0" fillId="6" fontId="29" numFmtId="0" xfId="0" applyAlignment="1" applyFont="1">
      <alignment horizontal="left" readingOrder="0"/>
    </xf>
    <xf borderId="0" fillId="6" fontId="66" numFmtId="0" xfId="0" applyAlignment="1" applyFont="1">
      <alignment horizontal="right" readingOrder="0"/>
    </xf>
    <xf borderId="0" fillId="6" fontId="29" numFmtId="0" xfId="0" applyAlignment="1" applyFont="1">
      <alignment horizontal="center" readingOrder="0"/>
    </xf>
    <xf borderId="0" fillId="0" fontId="10" numFmtId="0" xfId="0" applyAlignment="1" applyFont="1">
      <alignment horizontal="left"/>
    </xf>
    <xf borderId="0" fillId="0" fontId="66" numFmtId="0" xfId="0" applyAlignment="1" applyFont="1">
      <alignment horizontal="right" readingOrder="0"/>
    </xf>
    <xf borderId="0" fillId="6" fontId="10" numFmtId="0" xfId="0" applyAlignment="1" applyFont="1">
      <alignment horizontal="left"/>
    </xf>
    <xf borderId="0" fillId="0" fontId="10" numFmtId="0" xfId="0" applyAlignment="1" applyFont="1">
      <alignment horizontal="left" readingOrder="0"/>
    </xf>
    <xf borderId="0" fillId="3" fontId="2" numFmtId="0" xfId="0" applyAlignment="1" applyFont="1">
      <alignment readingOrder="0" vertical="bottom"/>
    </xf>
    <xf borderId="53" fillId="0" fontId="10" numFmtId="0" xfId="0" applyBorder="1" applyFont="1"/>
    <xf borderId="0" fillId="6" fontId="67" numFmtId="0" xfId="0" applyAlignment="1" applyFont="1">
      <alignment vertical="bottom"/>
    </xf>
    <xf borderId="0" fillId="0" fontId="67" numFmtId="0" xfId="0" applyAlignment="1" applyFont="1">
      <alignment vertical="bottom"/>
    </xf>
  </cellXfs>
  <cellStyles count="1">
    <cellStyle xfId="0" name="Normal" builtinId="0"/>
  </cellStyles>
  <dxfs count="9">
    <dxf>
      <font/>
      <fill>
        <patternFill patternType="solid">
          <fgColor rgb="FFFFFF00"/>
          <bgColor rgb="FFFFFF00"/>
        </patternFill>
      </fill>
      <border/>
    </dxf>
    <dxf>
      <font>
        <b/>
        <color rgb="FFFFFFFF"/>
      </font>
      <fill>
        <patternFill patternType="solid">
          <fgColor rgb="FF0000FF"/>
          <bgColor rgb="FF0000FF"/>
        </patternFill>
      </fill>
      <border/>
    </dxf>
    <dxf>
      <font>
        <i/>
        <color rgb="FF000000"/>
      </font>
      <fill>
        <patternFill patternType="solid">
          <fgColor rgb="FF00FFFF"/>
          <bgColor rgb="FF00FFFF"/>
        </patternFill>
      </fill>
      <border/>
    </dxf>
    <dxf>
      <font/>
      <fill>
        <patternFill patternType="solid">
          <fgColor rgb="FFFF9900"/>
          <bgColor rgb="FFFF9900"/>
        </patternFill>
      </fill>
      <border/>
    </dxf>
    <dxf>
      <font>
        <color rgb="FF000000"/>
      </font>
      <fill>
        <patternFill patternType="solid">
          <fgColor rgb="FF0000FF"/>
          <bgColor rgb="FF0000FF"/>
        </patternFill>
      </fill>
      <border/>
    </dxf>
    <dxf>
      <font>
        <color theme="1"/>
      </font>
      <fill>
        <patternFill patternType="solid">
          <fgColor rgb="FFFFF2CC"/>
          <bgColor rgb="FFFFF2CC"/>
        </patternFill>
      </fill>
      <border/>
    </dxf>
    <dxf>
      <font/>
      <fill>
        <patternFill patternType="solid">
          <fgColor rgb="FFDBE5F1"/>
          <bgColor rgb="FFDBE5F1"/>
        </patternFill>
      </fill>
      <border/>
    </dxf>
    <dxf>
      <font/>
      <fill>
        <patternFill patternType="solid">
          <fgColor rgb="FFFF00FF"/>
          <bgColor rgb="FFFF00FF"/>
        </patternFill>
      </fill>
      <border/>
    </dxf>
    <dxf>
      <font/>
      <fill>
        <patternFill patternType="solid">
          <fgColor rgb="FF00FFFF"/>
          <bgColor rgb="FF00FFFF"/>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38761D"/>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script.google.com/macros/s/AKfycbxNKO-qriOcCUvavGNKAuI_OZ-PEPv1WBzfzQPqbDDNz_LflMkdonA_Zo5y_tslHSQP/exec" TargetMode="External"/><Relationship Id="rId20" Type="http://schemas.openxmlformats.org/officeDocument/2006/relationships/hyperlink" Target="https://script.google.com/macros/s/AKfycbxNKO-qriOcCUvavGNKAuI_OZ-PEPv1WBzfzQPqbDDNz_LflMkdonA_Zo5y_tslHSQP/exec" TargetMode="External"/><Relationship Id="rId42" Type="http://schemas.openxmlformats.org/officeDocument/2006/relationships/hyperlink" Target="https://script.google.com/macros/s/AKfycbxNKO-qriOcCUvavGNKAuI_OZ-PEPv1WBzfzQPqbDDNz_LflMkdonA_Zo5y_tslHSQP/exec" TargetMode="External"/><Relationship Id="rId41" Type="http://schemas.openxmlformats.org/officeDocument/2006/relationships/hyperlink" Target="https://script.google.com/macros/s/AKfycbxNKO-qriOcCUvavGNKAuI_OZ-PEPv1WBzfzQPqbDDNz_LflMkdonA_Zo5y_tslHSQP/exec" TargetMode="External"/><Relationship Id="rId22" Type="http://schemas.openxmlformats.org/officeDocument/2006/relationships/hyperlink" Target="https://script.google.com/macros/s/AKfycbxNKO-qriOcCUvavGNKAuI_OZ-PEPv1WBzfzQPqbDDNz_LflMkdonA_Zo5y_tslHSQP/exec" TargetMode="External"/><Relationship Id="rId44" Type="http://schemas.openxmlformats.org/officeDocument/2006/relationships/vmlDrawing" Target="../drawings/vmlDrawing1.vml"/><Relationship Id="rId21" Type="http://schemas.openxmlformats.org/officeDocument/2006/relationships/hyperlink" Target="https://script.google.com/macros/s/AKfycbxNKO-qriOcCUvavGNKAuI_OZ-PEPv1WBzfzQPqbDDNz_LflMkdonA_Zo5y_tslHSQP/exec" TargetMode="External"/><Relationship Id="rId43" Type="http://schemas.openxmlformats.org/officeDocument/2006/relationships/drawing" Target="../drawings/drawing1.xml"/><Relationship Id="rId24" Type="http://schemas.openxmlformats.org/officeDocument/2006/relationships/hyperlink" Target="https://docs.google.com/spreadsheets/d/1cfDZLwELCneOmUyyZ06xdxaBLzyjWze-7us3_LMF0No/edit" TargetMode="External"/><Relationship Id="rId23" Type="http://schemas.openxmlformats.org/officeDocument/2006/relationships/hyperlink" Target="https://script.google.com/macros/s/AKfycbxNKO-qriOcCUvavGNKAuI_OZ-PEPv1WBzfzQPqbDDNz_LflMkdonA_Zo5y_tslHSQP/exec" TargetMode="External"/><Relationship Id="rId1" Type="http://schemas.openxmlformats.org/officeDocument/2006/relationships/comments" Target="../comments1.xml"/><Relationship Id="rId2" Type="http://schemas.openxmlformats.org/officeDocument/2006/relationships/hyperlink" Target="https://docs.google.com/spreadsheets/d/1mvBPKhYTltVYZn33DlfOeWdqqhK0EaBKF8278DcYYuI/edit" TargetMode="External"/><Relationship Id="rId3" Type="http://schemas.openxmlformats.org/officeDocument/2006/relationships/hyperlink" Target="https://script.google.com/macros/s/AKfycbxNKO-qriOcCUvavGNKAuI_OZ-PEPv1WBzfzQPqbDDNz_LflMkdonA_Zo5y_tslHSQP/exec" TargetMode="External"/><Relationship Id="rId4" Type="http://schemas.openxmlformats.org/officeDocument/2006/relationships/hyperlink" Target="https://docs.google.com/spreadsheets/d/1lJ2PC1U_7sRi3V3rBjTKkRd4i4_rk_gxuAR519J7gbo/edit" TargetMode="External"/><Relationship Id="rId9" Type="http://schemas.openxmlformats.org/officeDocument/2006/relationships/hyperlink" Target="https://script.google.com/macros/s/AKfycbxNKO-qriOcCUvavGNKAuI_OZ-PEPv1WBzfzQPqbDDNz_LflMkdonA_Zo5y_tslHSQP/exec" TargetMode="External"/><Relationship Id="rId26" Type="http://schemas.openxmlformats.org/officeDocument/2006/relationships/hyperlink" Target="https://docs.google.com/spreadsheets/d/1JWXCK2OAfiCXoFJYOlCgXCjP7fr6e-f-FFWBwDCGa1w/edit?usp=sharing" TargetMode="External"/><Relationship Id="rId25" Type="http://schemas.openxmlformats.org/officeDocument/2006/relationships/hyperlink" Target="https://script.google.com/macros/s/AKfycbxNKO-qriOcCUvavGNKAuI_OZ-PEPv1WBzfzQPqbDDNz_LflMkdonA_Zo5y_tslHSQP/exec" TargetMode="External"/><Relationship Id="rId28" Type="http://schemas.openxmlformats.org/officeDocument/2006/relationships/hyperlink" Target="https://docs.google.com/spreadsheets/d/1Q7iHKWoz0WQ7IFeE_z-PEQWROhjGcy1Rsx1RSy1fWjM/edit?usp=sharing" TargetMode="External"/><Relationship Id="rId27" Type="http://schemas.openxmlformats.org/officeDocument/2006/relationships/hyperlink" Target="https://script.google.com/macros/s/AKfycbxNKO-qriOcCUvavGNKAuI_OZ-PEPv1WBzfzQPqbDDNz_LflMkdonA_Zo5y_tslHSQP/exec" TargetMode="External"/><Relationship Id="rId5" Type="http://schemas.openxmlformats.org/officeDocument/2006/relationships/hyperlink" Target="https://script.google.com/macros/s/AKfycbxNKO-qriOcCUvavGNKAuI_OZ-PEPv1WBzfzQPqbDDNz_LflMkdonA_Zo5y_tslHSQP/exec" TargetMode="External"/><Relationship Id="rId6" Type="http://schemas.openxmlformats.org/officeDocument/2006/relationships/hyperlink" Target="https://docs.google.com/spreadsheets/d/1AWnHgOi46uS4JDTZL6zliysurYqILjYCSE_LwlW2qqA/edit" TargetMode="External"/><Relationship Id="rId29" Type="http://schemas.openxmlformats.org/officeDocument/2006/relationships/hyperlink" Target="https://script.google.com/macros/s/AKfycbxNKO-qriOcCUvavGNKAuI_OZ-PEPv1WBzfzQPqbDDNz_LflMkdonA_Zo5y_tslHSQP/exec" TargetMode="External"/><Relationship Id="rId7" Type="http://schemas.openxmlformats.org/officeDocument/2006/relationships/hyperlink" Target="https://script.google.com/macros/s/AKfycbxNKO-qriOcCUvavGNKAuI_OZ-PEPv1WBzfzQPqbDDNz_LflMkdonA_Zo5y_tslHSQP/exec" TargetMode="External"/><Relationship Id="rId8" Type="http://schemas.openxmlformats.org/officeDocument/2006/relationships/hyperlink" Target="https://docs.google.com/spreadsheets/d/1Ji1bRPcPvI5gIehn-wZ539jO_D2VLM9-EIjB7AoAsWU/edit" TargetMode="External"/><Relationship Id="rId31" Type="http://schemas.openxmlformats.org/officeDocument/2006/relationships/hyperlink" Target="https://script.google.com/macros/s/AKfycbxNKO-qriOcCUvavGNKAuI_OZ-PEPv1WBzfzQPqbDDNz_LflMkdonA_Zo5y_tslHSQP/exec" TargetMode="External"/><Relationship Id="rId30" Type="http://schemas.openxmlformats.org/officeDocument/2006/relationships/hyperlink" Target="https://docs.google.com/spreadsheets/d/17glUjFukLMsSYPi0zm6r7xWYF9tIVu6qGEAuT7oqHMA/edit" TargetMode="External"/><Relationship Id="rId11" Type="http://schemas.openxmlformats.org/officeDocument/2006/relationships/hyperlink" Target="https://docs.google.com/spreadsheets/d/1TAhtXkfoR6J47PDQ7RkpL5hTOGurN3La3les2gf7YY8/edit" TargetMode="External"/><Relationship Id="rId33" Type="http://schemas.openxmlformats.org/officeDocument/2006/relationships/hyperlink" Target="https://script.google.com/macros/s/AKfycbxNKO-qriOcCUvavGNKAuI_OZ-PEPv1WBzfzQPqbDDNz_LflMkdonA_Zo5y_tslHSQP/exec" TargetMode="External"/><Relationship Id="rId10" Type="http://schemas.openxmlformats.org/officeDocument/2006/relationships/hyperlink" Target="https://script.google.com/macros/s/AKfycbxNKO-qriOcCUvavGNKAuI_OZ-PEPv1WBzfzQPqbDDNz_LflMkdonA_Zo5y_tslHSQP/exec" TargetMode="External"/><Relationship Id="rId32" Type="http://schemas.openxmlformats.org/officeDocument/2006/relationships/hyperlink" Target="https://docs.google.com/spreadsheets/d/1-yTzCViO4xkiVSMDTMpzNPoBOvQpkEwz5b0t7R-4i2Y/edit" TargetMode="External"/><Relationship Id="rId13" Type="http://schemas.openxmlformats.org/officeDocument/2006/relationships/hyperlink" Target="https://script.google.com/macros/s/AKfycbxNKO-qriOcCUvavGNKAuI_OZ-PEPv1WBzfzQPqbDDNz_LflMkdonA_Zo5y_tslHSQP/exec" TargetMode="External"/><Relationship Id="rId35" Type="http://schemas.openxmlformats.org/officeDocument/2006/relationships/hyperlink" Target="https://script.google.com/macros/s/AKfycbxNKO-qriOcCUvavGNKAuI_OZ-PEPv1WBzfzQPqbDDNz_LflMkdonA_Zo5y_tslHSQP/exec" TargetMode="External"/><Relationship Id="rId12" Type="http://schemas.openxmlformats.org/officeDocument/2006/relationships/hyperlink" Target="https://script.google.com/macros/s/AKfycbxNKO-qriOcCUvavGNKAuI_OZ-PEPv1WBzfzQPqbDDNz_LflMkdonA_Zo5y_tslHSQP/exec" TargetMode="External"/><Relationship Id="rId34" Type="http://schemas.openxmlformats.org/officeDocument/2006/relationships/hyperlink" Target="https://docs.google.com/spreadsheets/d/13J-UH-8Qco-FkC5IqlIDWJ66WnnR26_AcvUdClSU21Y/edit?usp=sharing" TargetMode="External"/><Relationship Id="rId15" Type="http://schemas.openxmlformats.org/officeDocument/2006/relationships/hyperlink" Target="https://docs.google.com/spreadsheets/d/1w0KP_zGUu2jFiTosaM_u3YvGTGezENxLLiY7E2o9bm0/edit?usp=sharing" TargetMode="External"/><Relationship Id="rId37" Type="http://schemas.openxmlformats.org/officeDocument/2006/relationships/hyperlink" Target="https://script.google.com/macros/s/AKfycbxNKO-qriOcCUvavGNKAuI_OZ-PEPv1WBzfzQPqbDDNz_LflMkdonA_Zo5y_tslHSQP/exec" TargetMode="External"/><Relationship Id="rId14" Type="http://schemas.openxmlformats.org/officeDocument/2006/relationships/hyperlink" Target="https://script.google.com/macros/s/AKfycbxNKO-qriOcCUvavGNKAuI_OZ-PEPv1WBzfzQPqbDDNz_LflMkdonA_Zo5y_tslHSQP/exec" TargetMode="External"/><Relationship Id="rId36" Type="http://schemas.openxmlformats.org/officeDocument/2006/relationships/hyperlink" Target="https://docs.google.com/spreadsheets/d/148Uv5iUwT8_FOhMKHw6i4oDH6g1yatztKThoVaENl74/edit" TargetMode="External"/><Relationship Id="rId17" Type="http://schemas.openxmlformats.org/officeDocument/2006/relationships/hyperlink" Target="https://docs.google.com/spreadsheets/d/1PqaOw_03UnaqeZviZ7Q8ZqbRqFyqXtFmXDbuR5UU8gw/edit" TargetMode="External"/><Relationship Id="rId39" Type="http://schemas.openxmlformats.org/officeDocument/2006/relationships/hyperlink" Target="https://script.google.com/macros/s/AKfycbxNKO-qriOcCUvavGNKAuI_OZ-PEPv1WBzfzQPqbDDNz_LflMkdonA_Zo5y_tslHSQP/exec" TargetMode="External"/><Relationship Id="rId16" Type="http://schemas.openxmlformats.org/officeDocument/2006/relationships/hyperlink" Target="https://script.google.com/macros/s/AKfycbxNKO-qriOcCUvavGNKAuI_OZ-PEPv1WBzfzQPqbDDNz_LflMkdonA_Zo5y_tslHSQP/exec" TargetMode="External"/><Relationship Id="rId38" Type="http://schemas.openxmlformats.org/officeDocument/2006/relationships/hyperlink" Target="https://docs.google.com/spreadsheets/d/1RuJR3vJVBeDdHeXC3cHgYLfx_tzI9KfUOo75zpgMmB0/edit" TargetMode="External"/><Relationship Id="rId19" Type="http://schemas.openxmlformats.org/officeDocument/2006/relationships/hyperlink" Target="https://script.google.com/macros/s/AKfycbxNKO-qriOcCUvavGNKAuI_OZ-PEPv1WBzfzQPqbDDNz_LflMkdonA_Zo5y_tslHSQP/exec" TargetMode="External"/><Relationship Id="rId18" Type="http://schemas.openxmlformats.org/officeDocument/2006/relationships/hyperlink" Target="https://script.google.com/macros/s/AKfycbxNKO-qriOcCUvavGNKAuI_OZ-PEPv1WBzfzQPqbDDNz_LflMkdonA_Zo5y_tslHSQP/exec"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www.grsailing.gr/index.php/contact-us/reuest-form" TargetMode="External"/><Relationship Id="rId3" Type="http://schemas.openxmlformats.org/officeDocument/2006/relationships/hyperlink" Target="https://www.grsailing.gr/index.php/sailing-yachts/bavaria-46-cr-2015" TargetMode="External"/><Relationship Id="rId4" Type="http://schemas.openxmlformats.org/officeDocument/2006/relationships/hyperlink" Target="https://www.grsailing.gr/index.php/contact-us/reuest-form" TargetMode="External"/><Relationship Id="rId9" Type="http://schemas.openxmlformats.org/officeDocument/2006/relationships/vmlDrawing" Target="../drawings/vmlDrawing2.vml"/><Relationship Id="rId5" Type="http://schemas.openxmlformats.org/officeDocument/2006/relationships/hyperlink" Target="https://www.grsailing.gr/index.php/contact-us/reuest-form" TargetMode="External"/><Relationship Id="rId6" Type="http://schemas.openxmlformats.org/officeDocument/2006/relationships/hyperlink" Target="https://www.grsailing.gr/index.php/contact-us/reuest-form" TargetMode="External"/><Relationship Id="rId7" Type="http://schemas.openxmlformats.org/officeDocument/2006/relationships/hyperlink" Target="https://www.grsailing.gr/index.php/contact-us/reuest-form" TargetMode="External"/><Relationship Id="rId8"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4.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FEFEF"/>
    <outlinePr summaryBelow="0" summaryRight="0"/>
  </sheetPr>
  <sheetViews>
    <sheetView workbookViewId="0">
      <pane xSplit="7.0" ySplit="2.0" topLeftCell="H3" activePane="bottomRight" state="frozen"/>
      <selection activeCell="H1" sqref="H1" pane="topRight"/>
      <selection activeCell="A3" sqref="A3" pane="bottomLeft"/>
      <selection activeCell="H3" sqref="H3" pane="bottomRight"/>
    </sheetView>
  </sheetViews>
  <sheetFormatPr customHeight="1" defaultColWidth="12.63" defaultRowHeight="15.75"/>
  <cols>
    <col customWidth="1" min="1" max="1" width="4.75"/>
    <col customWidth="1" min="2" max="2" width="14.88"/>
    <col customWidth="1" min="3" max="3" width="9.38"/>
    <col customWidth="1" min="4" max="4" width="5.13"/>
    <col customWidth="1" min="5" max="5" width="3.0"/>
    <col customWidth="1" min="6" max="6" width="7.5"/>
    <col customWidth="1" min="7" max="7" width="4.38"/>
    <col customWidth="1" min="8" max="8" width="0.63"/>
    <col customWidth="1" hidden="1" min="9" max="9" width="15.13"/>
    <col customWidth="1" hidden="1" min="10" max="10" width="12.13"/>
    <col customWidth="1" hidden="1" min="11" max="11" width="7.38"/>
    <col customWidth="1" hidden="1" min="12" max="12" width="6.13"/>
    <col customWidth="1" hidden="1" min="13" max="13" width="5.88"/>
    <col customWidth="1" min="14" max="14" width="6.0"/>
    <col customWidth="1" min="15" max="16" width="2.38"/>
    <col customWidth="1" min="17" max="17" width="5.13"/>
    <col customWidth="1" min="18" max="23" width="2.13"/>
    <col customWidth="1" min="24" max="24" width="5.13"/>
    <col customWidth="1" min="25" max="30" width="2.0"/>
    <col customWidth="1" min="31" max="31" width="5.13"/>
    <col customWidth="1" min="32" max="37" width="2.0"/>
    <col customWidth="1" min="38" max="38" width="5.13"/>
    <col customWidth="1" min="39" max="44" width="2.0"/>
    <col customWidth="1" min="45" max="45" width="5.13"/>
    <col customWidth="1" min="46" max="51" width="2.0"/>
    <col customWidth="1" min="52" max="52" width="5.13"/>
    <col customWidth="1" min="53" max="58" width="2.0"/>
    <col customWidth="1" min="59" max="59" width="5.13"/>
    <col customWidth="1" min="60" max="65" width="2.0"/>
    <col customWidth="1" min="66" max="66" width="5.13"/>
    <col customWidth="1" min="67" max="72" width="2.0"/>
    <col customWidth="1" min="73" max="73" width="5.13"/>
    <col customWidth="1" min="74" max="79" width="2.0"/>
    <col customWidth="1" min="80" max="80" width="5.13"/>
    <col customWidth="1" min="81" max="86" width="2.0"/>
    <col customWidth="1" min="87" max="87" width="5.13"/>
    <col customWidth="1" min="88" max="93" width="2.0"/>
    <col customWidth="1" min="94" max="94" width="5.13"/>
    <col customWidth="1" min="95" max="99" width="2.0"/>
    <col customWidth="1" min="100" max="100" width="1.38"/>
    <col customWidth="1" min="101" max="101" width="5.13"/>
    <col customWidth="1" min="102" max="107" width="2.0"/>
    <col customWidth="1" min="108" max="108" width="5.13"/>
    <col customWidth="1" min="109" max="114" width="2.0"/>
    <col customWidth="1" min="115" max="115" width="5.13"/>
    <col customWidth="1" min="116" max="121" width="2.0"/>
    <col customWidth="1" min="122" max="122" width="5.13"/>
    <col customWidth="1" min="123" max="128" width="2.0"/>
    <col customWidth="1" min="129" max="129" width="5.13"/>
    <col customWidth="1" min="130" max="135" width="2.0"/>
    <col customWidth="1" min="136" max="136" width="5.13"/>
    <col customWidth="1" min="137" max="142" width="2.0"/>
    <col customWidth="1" min="143" max="143" width="5.13"/>
    <col customWidth="1" min="144" max="149" width="2.0"/>
    <col customWidth="1" min="150" max="150" width="5.13"/>
    <col customWidth="1" min="151" max="156" width="2.0"/>
    <col customWidth="1" min="157" max="157" width="5.13"/>
    <col customWidth="1" min="158" max="163" width="2.0"/>
    <col customWidth="1" min="164" max="164" width="5.13"/>
    <col customWidth="1" min="165" max="170" width="2.0"/>
    <col customWidth="1" min="171" max="171" width="5.13"/>
    <col customWidth="1" min="172" max="177" width="2.0"/>
    <col customWidth="1" min="178" max="178" width="5.13"/>
    <col customWidth="1" min="179" max="184" width="2.0"/>
    <col customWidth="1" min="185" max="185" width="5.13"/>
    <col customWidth="1" min="186" max="191" width="2.0"/>
    <col customWidth="1" min="192" max="192" width="5.13"/>
    <col customWidth="1" min="193" max="198" width="2.0"/>
    <col customWidth="1" min="199" max="199" width="5.13"/>
    <col customWidth="1" min="200" max="205" width="2.0"/>
    <col customWidth="1" min="206" max="206" width="5.13"/>
    <col customWidth="1" min="207" max="207" width="2.0"/>
    <col customWidth="1" min="208" max="208" width="2.38"/>
    <col customWidth="1" min="209" max="212" width="2.0"/>
    <col customWidth="1" min="213" max="213" width="5.13"/>
    <col customWidth="1" min="214" max="219" width="2.0"/>
    <col customWidth="1" min="220" max="220" width="5.13"/>
    <col customWidth="1" min="221" max="226" width="2.0"/>
    <col customWidth="1" min="227" max="227" width="5.13"/>
    <col customWidth="1" min="228" max="233" width="2.0"/>
    <col customWidth="1" min="234" max="234" width="5.13"/>
    <col customWidth="1" min="235" max="240" width="2.0"/>
    <col customWidth="1" min="241" max="241" width="5.13"/>
    <col customWidth="1" min="242" max="247" width="2.0"/>
    <col customWidth="1" min="248" max="248" width="5.13"/>
    <col customWidth="1" min="249" max="254" width="2.0"/>
    <col customWidth="1" min="255" max="255" width="5.13"/>
    <col customWidth="1" min="256" max="261" width="2.0"/>
    <col customWidth="1" min="262" max="262" width="5.13"/>
    <col customWidth="1" min="263" max="268" width="2.0"/>
    <col customWidth="1" min="269" max="269" width="5.13"/>
    <col customWidth="1" min="270" max="275" width="2.0"/>
    <col customWidth="1" min="276" max="276" width="5.13"/>
    <col customWidth="1" min="277" max="282" width="2.0"/>
    <col customWidth="1" min="283" max="283" width="5.13"/>
    <col customWidth="1" min="284" max="289" width="2.0"/>
    <col customWidth="1" min="290" max="290" width="5.13"/>
    <col customWidth="1" min="291" max="304" width="2.0"/>
  </cols>
  <sheetData>
    <row r="1" ht="17.25" customHeight="1">
      <c r="A1" s="1"/>
      <c r="B1" s="2" t="s">
        <v>0</v>
      </c>
      <c r="C1" s="3"/>
      <c r="D1" s="3"/>
      <c r="E1" s="3"/>
      <c r="F1" s="3"/>
      <c r="G1" s="3"/>
      <c r="H1" s="3"/>
      <c r="I1" s="3"/>
      <c r="J1" s="3"/>
      <c r="K1" s="3"/>
      <c r="L1" s="3"/>
      <c r="M1" s="3"/>
      <c r="N1" s="3"/>
      <c r="O1" s="4"/>
      <c r="P1" s="5"/>
      <c r="Q1" s="5"/>
      <c r="R1" s="5"/>
      <c r="S1" s="5"/>
      <c r="T1" s="5"/>
      <c r="U1" s="5"/>
      <c r="V1" s="5"/>
      <c r="W1" s="5"/>
      <c r="X1" s="6" t="s">
        <v>1</v>
      </c>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7" t="s">
        <v>2</v>
      </c>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8" t="s">
        <v>3</v>
      </c>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9" t="s">
        <v>4</v>
      </c>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8" t="s">
        <v>5</v>
      </c>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10" t="s">
        <v>6</v>
      </c>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11" t="s">
        <v>7</v>
      </c>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0" t="s">
        <v>8</v>
      </c>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8" t="s">
        <v>9</v>
      </c>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13"/>
      <c r="KN1" s="13"/>
      <c r="KO1" s="13"/>
      <c r="KP1" s="13"/>
      <c r="KQ1" s="13"/>
      <c r="KR1" s="13"/>
    </row>
    <row r="2" ht="27.75" customHeight="1">
      <c r="A2" s="14" t="s">
        <v>10</v>
      </c>
      <c r="B2" s="15" t="s">
        <v>11</v>
      </c>
      <c r="C2" s="16" t="s">
        <v>12</v>
      </c>
      <c r="D2" s="17" t="s">
        <v>13</v>
      </c>
      <c r="E2" s="17" t="s">
        <v>14</v>
      </c>
      <c r="F2" s="17" t="s">
        <v>15</v>
      </c>
      <c r="G2" s="17" t="s">
        <v>16</v>
      </c>
      <c r="H2" s="15"/>
      <c r="I2" s="15"/>
      <c r="J2" s="15"/>
      <c r="K2" s="15"/>
      <c r="L2" s="15"/>
      <c r="M2" s="15"/>
      <c r="N2" s="15"/>
      <c r="O2" s="18">
        <v>19.0</v>
      </c>
      <c r="P2" s="19">
        <v>20.0</v>
      </c>
      <c r="Q2" s="18">
        <v>21.0</v>
      </c>
      <c r="R2" s="19">
        <v>22.0</v>
      </c>
      <c r="S2" s="20">
        <v>23.0</v>
      </c>
      <c r="T2" s="21">
        <v>24.0</v>
      </c>
      <c r="U2" s="22">
        <v>25.0</v>
      </c>
      <c r="V2" s="23">
        <v>26.0</v>
      </c>
      <c r="W2" s="23">
        <v>27.0</v>
      </c>
      <c r="X2" s="24">
        <v>28.0</v>
      </c>
      <c r="Y2" s="22">
        <v>1.0</v>
      </c>
      <c r="Z2" s="22">
        <v>2.0</v>
      </c>
      <c r="AA2" s="22">
        <v>3.0</v>
      </c>
      <c r="AB2" s="23">
        <v>4.0</v>
      </c>
      <c r="AC2" s="23">
        <v>5.0</v>
      </c>
      <c r="AD2" s="23">
        <v>6.0</v>
      </c>
      <c r="AE2" s="24">
        <v>7.0</v>
      </c>
      <c r="AF2" s="23">
        <v>8.0</v>
      </c>
      <c r="AG2" s="22">
        <v>9.0</v>
      </c>
      <c r="AH2" s="23">
        <v>10.0</v>
      </c>
      <c r="AI2" s="23">
        <v>11.0</v>
      </c>
      <c r="AJ2" s="23">
        <v>12.0</v>
      </c>
      <c r="AK2" s="23">
        <v>13.0</v>
      </c>
      <c r="AL2" s="24">
        <v>14.0</v>
      </c>
      <c r="AM2" s="23">
        <v>15.0</v>
      </c>
      <c r="AN2" s="22">
        <v>16.0</v>
      </c>
      <c r="AO2" s="23">
        <v>17.0</v>
      </c>
      <c r="AP2" s="23">
        <v>18.0</v>
      </c>
      <c r="AQ2" s="23">
        <v>19.0</v>
      </c>
      <c r="AR2" s="23">
        <v>20.0</v>
      </c>
      <c r="AS2" s="24">
        <v>21.0</v>
      </c>
      <c r="AT2" s="23">
        <v>22.0</v>
      </c>
      <c r="AU2" s="22">
        <v>23.0</v>
      </c>
      <c r="AV2" s="23">
        <v>24.0</v>
      </c>
      <c r="AW2" s="23">
        <v>25.0</v>
      </c>
      <c r="AX2" s="23">
        <v>26.0</v>
      </c>
      <c r="AY2" s="23">
        <v>27.0</v>
      </c>
      <c r="AZ2" s="24">
        <v>28.0</v>
      </c>
      <c r="BA2" s="23">
        <v>29.0</v>
      </c>
      <c r="BB2" s="22">
        <v>30.0</v>
      </c>
      <c r="BC2" s="22">
        <v>31.0</v>
      </c>
      <c r="BD2" s="22">
        <v>1.0</v>
      </c>
      <c r="BE2" s="22">
        <v>2.0</v>
      </c>
      <c r="BF2" s="22">
        <v>3.0</v>
      </c>
      <c r="BG2" s="24">
        <v>4.0</v>
      </c>
      <c r="BH2" s="22">
        <v>5.0</v>
      </c>
      <c r="BI2" s="22">
        <v>6.0</v>
      </c>
      <c r="BJ2" s="22">
        <v>7.0</v>
      </c>
      <c r="BK2" s="22">
        <v>8.0</v>
      </c>
      <c r="BL2" s="22">
        <v>9.0</v>
      </c>
      <c r="BM2" s="22">
        <v>10.0</v>
      </c>
      <c r="BN2" s="24">
        <v>11.0</v>
      </c>
      <c r="BO2" s="22">
        <v>12.0</v>
      </c>
      <c r="BP2" s="22">
        <v>13.0</v>
      </c>
      <c r="BQ2" s="22">
        <v>14.0</v>
      </c>
      <c r="BR2" s="22">
        <v>15.0</v>
      </c>
      <c r="BS2" s="22">
        <v>16.0</v>
      </c>
      <c r="BT2" s="22">
        <v>17.0</v>
      </c>
      <c r="BU2" s="24">
        <v>18.0</v>
      </c>
      <c r="BV2" s="22">
        <v>19.0</v>
      </c>
      <c r="BW2" s="22">
        <v>20.0</v>
      </c>
      <c r="BX2" s="22">
        <v>21.0</v>
      </c>
      <c r="BY2" s="22">
        <v>22.0</v>
      </c>
      <c r="BZ2" s="22">
        <v>23.0</v>
      </c>
      <c r="CA2" s="22">
        <v>24.0</v>
      </c>
      <c r="CB2" s="24">
        <v>25.0</v>
      </c>
      <c r="CC2" s="22">
        <v>26.0</v>
      </c>
      <c r="CD2" s="22">
        <v>27.0</v>
      </c>
      <c r="CE2" s="22">
        <v>28.0</v>
      </c>
      <c r="CF2" s="22">
        <v>29.0</v>
      </c>
      <c r="CG2" s="22">
        <v>30.0</v>
      </c>
      <c r="CH2" s="22">
        <v>1.0</v>
      </c>
      <c r="CI2" s="24">
        <v>2.0</v>
      </c>
      <c r="CJ2" s="22">
        <v>3.0</v>
      </c>
      <c r="CK2" s="22">
        <v>4.0</v>
      </c>
      <c r="CL2" s="22">
        <v>5.0</v>
      </c>
      <c r="CM2" s="22">
        <v>6.0</v>
      </c>
      <c r="CN2" s="22">
        <v>7.0</v>
      </c>
      <c r="CO2" s="22">
        <v>8.0</v>
      </c>
      <c r="CP2" s="24">
        <v>9.0</v>
      </c>
      <c r="CQ2" s="22">
        <v>10.0</v>
      </c>
      <c r="CR2" s="25">
        <v>11.0</v>
      </c>
      <c r="CS2" s="22">
        <v>12.0</v>
      </c>
      <c r="CT2" s="22">
        <v>13.0</v>
      </c>
      <c r="CU2" s="22">
        <v>14.0</v>
      </c>
      <c r="CV2" s="22">
        <v>15.0</v>
      </c>
      <c r="CW2" s="24">
        <v>16.0</v>
      </c>
      <c r="CX2" s="22">
        <v>17.0</v>
      </c>
      <c r="CY2" s="22">
        <v>18.0</v>
      </c>
      <c r="CZ2" s="22">
        <v>19.0</v>
      </c>
      <c r="DA2" s="22">
        <v>20.0</v>
      </c>
      <c r="DB2" s="22">
        <v>21.0</v>
      </c>
      <c r="DC2" s="22">
        <v>22.0</v>
      </c>
      <c r="DD2" s="24">
        <v>23.0</v>
      </c>
      <c r="DE2" s="22">
        <v>24.0</v>
      </c>
      <c r="DF2" s="22">
        <v>25.0</v>
      </c>
      <c r="DG2" s="22">
        <v>26.0</v>
      </c>
      <c r="DH2" s="22">
        <v>27.0</v>
      </c>
      <c r="DI2" s="22">
        <v>28.0</v>
      </c>
      <c r="DJ2" s="22">
        <v>29.0</v>
      </c>
      <c r="DK2" s="24">
        <v>30.0</v>
      </c>
      <c r="DL2" s="22">
        <v>31.0</v>
      </c>
      <c r="DM2" s="22">
        <v>1.0</v>
      </c>
      <c r="DN2" s="22">
        <v>2.0</v>
      </c>
      <c r="DO2" s="22">
        <v>3.0</v>
      </c>
      <c r="DP2" s="22">
        <v>4.0</v>
      </c>
      <c r="DQ2" s="22">
        <v>5.0</v>
      </c>
      <c r="DR2" s="24">
        <v>6.0</v>
      </c>
      <c r="DS2" s="22">
        <v>7.0</v>
      </c>
      <c r="DT2" s="25">
        <v>8.0</v>
      </c>
      <c r="DU2" s="22">
        <v>9.0</v>
      </c>
      <c r="DV2" s="22">
        <v>10.0</v>
      </c>
      <c r="DW2" s="22">
        <v>11.0</v>
      </c>
      <c r="DX2" s="22">
        <v>12.0</v>
      </c>
      <c r="DY2" s="24">
        <v>13.0</v>
      </c>
      <c r="DZ2" s="22">
        <v>14.0</v>
      </c>
      <c r="EA2" s="22">
        <v>15.0</v>
      </c>
      <c r="EB2" s="22">
        <v>16.0</v>
      </c>
      <c r="EC2" s="22">
        <v>17.0</v>
      </c>
      <c r="ED2" s="22">
        <v>18.0</v>
      </c>
      <c r="EE2" s="22">
        <v>19.0</v>
      </c>
      <c r="EF2" s="24">
        <v>20.0</v>
      </c>
      <c r="EG2" s="22">
        <v>21.0</v>
      </c>
      <c r="EH2" s="25">
        <v>22.0</v>
      </c>
      <c r="EI2" s="22">
        <v>23.0</v>
      </c>
      <c r="EJ2" s="22">
        <v>24.0</v>
      </c>
      <c r="EK2" s="22">
        <v>25.0</v>
      </c>
      <c r="EL2" s="22">
        <v>26.0</v>
      </c>
      <c r="EM2" s="24">
        <v>27.0</v>
      </c>
      <c r="EN2" s="22">
        <v>28.0</v>
      </c>
      <c r="EO2" s="22">
        <v>29.0</v>
      </c>
      <c r="EP2" s="22">
        <v>30.0</v>
      </c>
      <c r="EQ2" s="22">
        <v>1.0</v>
      </c>
      <c r="ER2" s="22">
        <v>2.0</v>
      </c>
      <c r="ES2" s="22">
        <v>3.0</v>
      </c>
      <c r="ET2" s="24">
        <v>4.0</v>
      </c>
      <c r="EU2" s="22">
        <v>5.0</v>
      </c>
      <c r="EV2" s="22">
        <v>6.0</v>
      </c>
      <c r="EW2" s="22">
        <v>7.0</v>
      </c>
      <c r="EX2" s="22">
        <v>8.0</v>
      </c>
      <c r="EY2" s="22">
        <v>9.0</v>
      </c>
      <c r="EZ2" s="22">
        <v>10.0</v>
      </c>
      <c r="FA2" s="24">
        <v>11.0</v>
      </c>
      <c r="FB2" s="22">
        <v>12.0</v>
      </c>
      <c r="FC2" s="25">
        <v>13.0</v>
      </c>
      <c r="FD2" s="22">
        <v>14.0</v>
      </c>
      <c r="FE2" s="22">
        <v>15.0</v>
      </c>
      <c r="FF2" s="22">
        <v>16.0</v>
      </c>
      <c r="FG2" s="22">
        <v>17.0</v>
      </c>
      <c r="FH2" s="24">
        <v>18.0</v>
      </c>
      <c r="FI2" s="22">
        <v>19.0</v>
      </c>
      <c r="FJ2" s="25">
        <v>20.0</v>
      </c>
      <c r="FK2" s="22">
        <v>21.0</v>
      </c>
      <c r="FL2" s="22">
        <v>22.0</v>
      </c>
      <c r="FM2" s="22">
        <v>23.0</v>
      </c>
      <c r="FN2" s="22">
        <v>24.0</v>
      </c>
      <c r="FO2" s="24">
        <v>25.0</v>
      </c>
      <c r="FP2" s="22">
        <v>26.0</v>
      </c>
      <c r="FQ2" s="25">
        <v>27.0</v>
      </c>
      <c r="FR2" s="22">
        <v>28.0</v>
      </c>
      <c r="FS2" s="22">
        <v>29.0</v>
      </c>
      <c r="FT2" s="22">
        <v>30.0</v>
      </c>
      <c r="FU2" s="22">
        <v>31.0</v>
      </c>
      <c r="FV2" s="24">
        <v>1.0</v>
      </c>
      <c r="FW2" s="26">
        <v>2.0</v>
      </c>
      <c r="FX2" s="27">
        <v>3.0</v>
      </c>
      <c r="FY2" s="22">
        <v>4.0</v>
      </c>
      <c r="FZ2" s="22">
        <v>5.0</v>
      </c>
      <c r="GA2" s="22">
        <v>6.0</v>
      </c>
      <c r="GB2" s="22">
        <v>7.0</v>
      </c>
      <c r="GC2" s="24">
        <v>8.0</v>
      </c>
      <c r="GD2" s="22">
        <v>9.0</v>
      </c>
      <c r="GE2" s="22">
        <v>10.0</v>
      </c>
      <c r="GF2" s="22">
        <v>11.0</v>
      </c>
      <c r="GG2" s="22">
        <v>12.0</v>
      </c>
      <c r="GH2" s="22">
        <v>13.0</v>
      </c>
      <c r="GI2" s="22">
        <v>14.0</v>
      </c>
      <c r="GJ2" s="24">
        <v>15.0</v>
      </c>
      <c r="GK2" s="22">
        <v>16.0</v>
      </c>
      <c r="GL2" s="22">
        <v>17.0</v>
      </c>
      <c r="GM2" s="22">
        <v>18.0</v>
      </c>
      <c r="GN2" s="22">
        <v>19.0</v>
      </c>
      <c r="GO2" s="22">
        <v>20.0</v>
      </c>
      <c r="GP2" s="22">
        <v>21.0</v>
      </c>
      <c r="GQ2" s="24">
        <v>22.0</v>
      </c>
      <c r="GR2" s="22">
        <v>23.0</v>
      </c>
      <c r="GS2" s="22">
        <v>24.0</v>
      </c>
      <c r="GT2" s="22">
        <v>25.0</v>
      </c>
      <c r="GU2" s="22">
        <v>26.0</v>
      </c>
      <c r="GV2" s="22">
        <v>27.0</v>
      </c>
      <c r="GW2" s="22">
        <v>28.0</v>
      </c>
      <c r="GX2" s="24">
        <v>29.0</v>
      </c>
      <c r="GY2" s="22">
        <v>30.0</v>
      </c>
      <c r="GZ2" s="22">
        <v>31.0</v>
      </c>
      <c r="HA2" s="22">
        <v>1.0</v>
      </c>
      <c r="HB2" s="22">
        <v>2.0</v>
      </c>
      <c r="HC2" s="22">
        <v>3.0</v>
      </c>
      <c r="HD2" s="22">
        <v>4.0</v>
      </c>
      <c r="HE2" s="24">
        <v>5.0</v>
      </c>
      <c r="HF2" s="22">
        <v>6.0</v>
      </c>
      <c r="HG2" s="22">
        <v>7.0</v>
      </c>
      <c r="HH2" s="22">
        <v>8.0</v>
      </c>
      <c r="HI2" s="22">
        <v>9.0</v>
      </c>
      <c r="HJ2" s="22">
        <v>10.0</v>
      </c>
      <c r="HK2" s="22">
        <v>11.0</v>
      </c>
      <c r="HL2" s="24">
        <v>12.0</v>
      </c>
      <c r="HM2" s="22">
        <v>13.0</v>
      </c>
      <c r="HN2" s="22">
        <v>14.0</v>
      </c>
      <c r="HO2" s="22">
        <v>15.0</v>
      </c>
      <c r="HP2" s="22">
        <v>16.0</v>
      </c>
      <c r="HQ2" s="22">
        <v>17.0</v>
      </c>
      <c r="HR2" s="22">
        <v>18.0</v>
      </c>
      <c r="HS2" s="24">
        <v>19.0</v>
      </c>
      <c r="HT2" s="22">
        <v>20.0</v>
      </c>
      <c r="HU2" s="22">
        <v>21.0</v>
      </c>
      <c r="HV2" s="22">
        <v>22.0</v>
      </c>
      <c r="HW2" s="22">
        <v>23.0</v>
      </c>
      <c r="HX2" s="22">
        <v>24.0</v>
      </c>
      <c r="HY2" s="22">
        <v>25.0</v>
      </c>
      <c r="HZ2" s="24">
        <v>26.0</v>
      </c>
      <c r="IA2" s="22">
        <v>27.0</v>
      </c>
      <c r="IB2" s="25">
        <v>28.0</v>
      </c>
      <c r="IC2" s="22">
        <v>29.0</v>
      </c>
      <c r="ID2" s="22">
        <v>30.0</v>
      </c>
      <c r="IE2" s="22">
        <v>1.0</v>
      </c>
      <c r="IF2" s="22">
        <v>2.0</v>
      </c>
      <c r="IG2" s="24">
        <v>3.0</v>
      </c>
      <c r="IH2" s="22">
        <v>4.0</v>
      </c>
      <c r="II2" s="22">
        <v>5.0</v>
      </c>
      <c r="IJ2" s="22">
        <v>6.0</v>
      </c>
      <c r="IK2" s="22">
        <v>7.0</v>
      </c>
      <c r="IL2" s="22">
        <v>8.0</v>
      </c>
      <c r="IM2" s="22">
        <v>9.0</v>
      </c>
      <c r="IN2" s="24">
        <v>10.0</v>
      </c>
      <c r="IO2" s="26">
        <v>11.0</v>
      </c>
      <c r="IP2" s="28">
        <v>12.0</v>
      </c>
      <c r="IQ2" s="22">
        <v>13.0</v>
      </c>
      <c r="IR2" s="22">
        <v>14.0</v>
      </c>
      <c r="IS2" s="22">
        <v>15.0</v>
      </c>
      <c r="IT2" s="22">
        <v>16.0</v>
      </c>
      <c r="IU2" s="24">
        <v>17.0</v>
      </c>
      <c r="IV2" s="22">
        <v>18.0</v>
      </c>
      <c r="IW2" s="22">
        <v>19.0</v>
      </c>
      <c r="IX2" s="22">
        <v>20.0</v>
      </c>
      <c r="IY2" s="22">
        <v>21.0</v>
      </c>
      <c r="IZ2" s="22">
        <v>22.0</v>
      </c>
      <c r="JA2" s="22">
        <v>23.0</v>
      </c>
      <c r="JB2" s="24">
        <v>24.0</v>
      </c>
      <c r="JC2" s="22">
        <v>25.0</v>
      </c>
      <c r="JD2" s="22">
        <v>26.0</v>
      </c>
      <c r="JE2" s="22">
        <v>27.0</v>
      </c>
      <c r="JF2" s="22">
        <v>28.0</v>
      </c>
      <c r="JG2" s="22">
        <v>29.0</v>
      </c>
      <c r="JH2" s="22">
        <v>30.0</v>
      </c>
      <c r="JI2" s="24">
        <v>31.0</v>
      </c>
      <c r="JJ2" s="22">
        <v>1.0</v>
      </c>
      <c r="JK2" s="22">
        <v>2.0</v>
      </c>
      <c r="JL2" s="22">
        <v>3.0</v>
      </c>
      <c r="JM2" s="22">
        <v>4.0</v>
      </c>
      <c r="JN2" s="22">
        <v>5.0</v>
      </c>
      <c r="JO2" s="22">
        <v>6.0</v>
      </c>
      <c r="JP2" s="24">
        <v>7.0</v>
      </c>
      <c r="JQ2" s="22">
        <v>8.0</v>
      </c>
      <c r="JR2" s="22">
        <v>9.0</v>
      </c>
      <c r="JS2" s="22">
        <v>10.0</v>
      </c>
      <c r="JT2" s="22">
        <v>11.0</v>
      </c>
      <c r="JU2" s="22">
        <v>12.0</v>
      </c>
      <c r="JV2" s="22">
        <v>13.0</v>
      </c>
      <c r="JW2" s="24">
        <v>14.0</v>
      </c>
      <c r="JX2" s="22">
        <v>15.0</v>
      </c>
      <c r="JY2" s="22">
        <v>16.0</v>
      </c>
      <c r="JZ2" s="22">
        <v>17.0</v>
      </c>
      <c r="KA2" s="22">
        <v>18.0</v>
      </c>
      <c r="KB2" s="22">
        <v>19.0</v>
      </c>
      <c r="KC2" s="22">
        <v>20.0</v>
      </c>
      <c r="KD2" s="24">
        <v>21.0</v>
      </c>
      <c r="KE2" s="22">
        <v>22.0</v>
      </c>
      <c r="KF2" s="22">
        <v>23.0</v>
      </c>
      <c r="KG2" s="22">
        <v>24.0</v>
      </c>
      <c r="KH2" s="22">
        <v>25.0</v>
      </c>
      <c r="KI2" s="22">
        <v>26.0</v>
      </c>
      <c r="KJ2" s="22">
        <v>27.0</v>
      </c>
      <c r="KK2" s="22">
        <v>28.0</v>
      </c>
      <c r="KL2" s="22">
        <v>29.0</v>
      </c>
      <c r="KM2" s="28"/>
      <c r="KN2" s="28"/>
      <c r="KO2" s="28"/>
      <c r="KP2" s="28"/>
      <c r="KQ2" s="28"/>
      <c r="KR2" s="28"/>
    </row>
    <row r="3" ht="13.5" customHeight="1">
      <c r="A3" s="29"/>
      <c r="B3" s="30"/>
      <c r="C3" s="31"/>
      <c r="D3" s="32"/>
      <c r="E3" s="32"/>
      <c r="F3" s="32"/>
      <c r="G3" s="32"/>
      <c r="H3" s="33"/>
      <c r="I3" s="34"/>
      <c r="J3" s="35"/>
      <c r="K3" s="36"/>
      <c r="L3" s="36"/>
      <c r="M3" s="37"/>
      <c r="N3" s="38"/>
      <c r="O3" s="39"/>
      <c r="Q3" s="40"/>
      <c r="R3" s="41"/>
      <c r="S3" s="42"/>
      <c r="T3" s="42"/>
      <c r="U3" s="42"/>
      <c r="V3" s="42"/>
      <c r="W3" s="42"/>
      <c r="X3" s="41"/>
      <c r="Y3" s="41"/>
      <c r="Z3" s="42"/>
      <c r="AA3" s="42"/>
      <c r="AB3" s="42"/>
      <c r="AC3" s="42"/>
      <c r="AD3" s="42"/>
      <c r="AE3" s="41"/>
      <c r="AF3" s="41"/>
      <c r="AG3" s="42"/>
      <c r="AH3" s="42"/>
      <c r="AI3" s="42"/>
      <c r="AJ3" s="42"/>
      <c r="AK3" s="42"/>
      <c r="AL3" s="41"/>
      <c r="AM3" s="41"/>
      <c r="AN3" s="42"/>
      <c r="AO3" s="42"/>
      <c r="AP3" s="42"/>
      <c r="AQ3" s="42"/>
      <c r="AR3" s="42"/>
      <c r="AS3" s="41"/>
      <c r="AT3" s="41"/>
      <c r="AU3" s="42"/>
      <c r="AV3" s="42"/>
      <c r="AW3" s="42"/>
      <c r="AX3" s="42"/>
      <c r="AY3" s="42"/>
      <c r="AZ3" s="43"/>
      <c r="BA3" s="43"/>
      <c r="BB3" s="42"/>
      <c r="BC3" s="42"/>
      <c r="BD3" s="42"/>
      <c r="BE3" s="42"/>
      <c r="BF3" s="42"/>
      <c r="BG3" s="43"/>
      <c r="BH3" s="43"/>
      <c r="BI3" s="42"/>
      <c r="BJ3" s="42"/>
      <c r="BK3" s="42"/>
      <c r="BL3" s="42"/>
      <c r="BM3" s="42"/>
      <c r="BN3" s="43"/>
      <c r="BO3" s="43"/>
      <c r="BP3" s="42"/>
      <c r="BQ3" s="42"/>
      <c r="BR3" s="42"/>
      <c r="BS3" s="42"/>
      <c r="BT3" s="42"/>
      <c r="BU3" s="43"/>
      <c r="BV3" s="43"/>
      <c r="BW3" s="42"/>
      <c r="BX3" s="42"/>
      <c r="BY3" s="42"/>
      <c r="BZ3" s="42"/>
      <c r="CA3" s="42"/>
      <c r="CB3" s="44"/>
      <c r="CC3" s="41"/>
      <c r="CD3" s="42"/>
      <c r="CE3" s="42"/>
      <c r="CF3" s="42"/>
      <c r="CG3" s="42"/>
      <c r="CH3" s="42"/>
      <c r="CI3" s="44"/>
      <c r="CJ3" s="41"/>
      <c r="CK3" s="42"/>
      <c r="CL3" s="42"/>
      <c r="CM3" s="42"/>
      <c r="CN3" s="42"/>
      <c r="CO3" s="42"/>
      <c r="CP3" s="45"/>
      <c r="CQ3" s="41"/>
      <c r="CR3" s="42"/>
      <c r="CS3" s="42"/>
      <c r="CT3" s="42"/>
      <c r="CU3" s="42"/>
      <c r="CV3" s="42"/>
      <c r="CW3" s="41"/>
      <c r="CX3" s="41"/>
      <c r="CY3" s="42"/>
      <c r="CZ3" s="42"/>
      <c r="DA3" s="42"/>
      <c r="DB3" s="42"/>
      <c r="DC3" s="42"/>
      <c r="DD3" s="46"/>
      <c r="DE3" s="43"/>
      <c r="DF3" s="42"/>
      <c r="DG3" s="42"/>
      <c r="DH3" s="42"/>
      <c r="DI3" s="42"/>
      <c r="DJ3" s="42"/>
      <c r="DK3" s="43"/>
      <c r="DL3" s="43"/>
      <c r="DM3" s="42"/>
      <c r="DN3" s="42"/>
      <c r="DO3" s="42"/>
      <c r="DP3" s="42"/>
      <c r="DQ3" s="42"/>
      <c r="DR3" s="43"/>
      <c r="DS3" s="43"/>
      <c r="DT3" s="42"/>
      <c r="DU3" s="42"/>
      <c r="DV3" s="42"/>
      <c r="DW3" s="42"/>
      <c r="DX3" s="42"/>
      <c r="DY3" s="43"/>
      <c r="DZ3" s="47"/>
      <c r="EA3" s="42"/>
      <c r="EB3" s="42"/>
      <c r="EC3" s="42"/>
      <c r="ED3" s="42"/>
      <c r="EE3" s="42"/>
      <c r="EF3" s="43"/>
      <c r="EG3" s="43"/>
      <c r="EH3" s="42"/>
      <c r="EI3" s="42"/>
      <c r="EJ3" s="42"/>
      <c r="EK3" s="42"/>
      <c r="EL3" s="42"/>
      <c r="EM3" s="41"/>
      <c r="EN3" s="41"/>
      <c r="EO3" s="42"/>
      <c r="EP3" s="42"/>
      <c r="EQ3" s="42"/>
      <c r="ER3" s="42"/>
      <c r="ES3" s="42"/>
      <c r="ET3" s="41"/>
      <c r="EU3" s="41"/>
      <c r="EV3" s="42"/>
      <c r="EW3" s="42"/>
      <c r="EX3" s="42"/>
      <c r="EY3" s="42"/>
      <c r="EZ3" s="42"/>
      <c r="FA3" s="46"/>
      <c r="FB3" s="41"/>
      <c r="FC3" s="42"/>
      <c r="FD3" s="42"/>
      <c r="FE3" s="42"/>
      <c r="FF3" s="42"/>
      <c r="FG3" s="42"/>
      <c r="FH3" s="41"/>
      <c r="FI3" s="41"/>
      <c r="FJ3" s="42"/>
      <c r="FK3" s="42"/>
      <c r="FL3" s="42"/>
      <c r="FM3" s="42"/>
      <c r="FN3" s="42"/>
      <c r="FO3" s="41"/>
      <c r="FP3" s="43"/>
      <c r="FQ3" s="42"/>
      <c r="FR3" s="42"/>
      <c r="FS3" s="42"/>
      <c r="FT3" s="42"/>
      <c r="FU3" s="42"/>
      <c r="FV3" s="48"/>
      <c r="FW3" s="43"/>
      <c r="FX3" s="42"/>
      <c r="FY3" s="42"/>
      <c r="FZ3" s="42"/>
      <c r="GA3" s="42"/>
      <c r="GB3" s="42"/>
      <c r="GC3" s="49"/>
      <c r="GD3" s="43"/>
      <c r="GE3" s="42"/>
      <c r="GF3" s="42"/>
      <c r="GG3" s="42"/>
      <c r="GH3" s="42"/>
      <c r="GI3" s="42"/>
      <c r="GJ3" s="50"/>
      <c r="GK3" s="50"/>
      <c r="GL3" s="42"/>
      <c r="GM3" s="42"/>
      <c r="GN3" s="42"/>
      <c r="GO3" s="42"/>
      <c r="GP3" s="42"/>
      <c r="GQ3" s="43"/>
      <c r="GR3" s="43"/>
      <c r="GS3" s="42"/>
      <c r="GT3" s="42"/>
      <c r="GU3" s="42"/>
      <c r="GV3" s="42"/>
      <c r="GW3" s="42"/>
      <c r="GX3" s="41"/>
      <c r="GY3" s="41"/>
      <c r="GZ3" s="42"/>
      <c r="HA3" s="42"/>
      <c r="HB3" s="42"/>
      <c r="HC3" s="42"/>
      <c r="HD3" s="42"/>
      <c r="HE3" s="41"/>
      <c r="HF3" s="41"/>
      <c r="HG3" s="42"/>
      <c r="HH3" s="42"/>
      <c r="HI3" s="42"/>
      <c r="HJ3" s="42"/>
      <c r="HK3" s="42"/>
      <c r="HL3" s="41"/>
      <c r="HM3" s="41"/>
      <c r="HN3" s="42"/>
      <c r="HO3" s="42"/>
      <c r="HP3" s="42"/>
      <c r="HQ3" s="42"/>
      <c r="HR3" s="42"/>
      <c r="HS3" s="41"/>
      <c r="HT3" s="41"/>
      <c r="HU3" s="42"/>
      <c r="HV3" s="42"/>
      <c r="HW3" s="42"/>
      <c r="HX3" s="42"/>
      <c r="HY3" s="42"/>
      <c r="HZ3" s="43"/>
      <c r="IA3" s="43"/>
      <c r="IB3" s="42"/>
      <c r="IC3" s="42"/>
      <c r="ID3" s="42"/>
      <c r="IE3" s="42"/>
      <c r="IF3" s="42"/>
      <c r="IG3" s="43"/>
      <c r="IH3" s="43"/>
      <c r="II3" s="42"/>
      <c r="IJ3" s="42"/>
      <c r="IK3" s="42"/>
      <c r="IL3" s="42"/>
      <c r="IM3" s="42"/>
      <c r="IN3" s="51"/>
      <c r="IO3" s="43"/>
      <c r="IP3" s="42"/>
      <c r="IQ3" s="42"/>
      <c r="IR3" s="42"/>
      <c r="IS3" s="42"/>
      <c r="IT3" s="42"/>
      <c r="IU3" s="49"/>
      <c r="IV3" s="43"/>
      <c r="IW3" s="42"/>
      <c r="IX3" s="42"/>
      <c r="IY3" s="42"/>
      <c r="IZ3" s="42"/>
      <c r="JA3" s="42"/>
      <c r="JB3" s="49"/>
      <c r="JC3" s="41"/>
      <c r="JD3" s="42"/>
      <c r="JE3" s="42"/>
      <c r="JF3" s="42"/>
      <c r="JG3" s="42"/>
      <c r="JH3" s="42"/>
      <c r="JI3" s="46"/>
      <c r="JJ3" s="41"/>
      <c r="JK3" s="42"/>
      <c r="JL3" s="42"/>
      <c r="JM3" s="42"/>
      <c r="JN3" s="42"/>
      <c r="JO3" s="42"/>
      <c r="JP3" s="46"/>
      <c r="JQ3" s="41"/>
      <c r="JR3" s="42"/>
      <c r="JS3" s="42"/>
      <c r="JT3" s="42"/>
      <c r="JU3" s="42"/>
      <c r="JV3" s="42"/>
      <c r="JW3" s="46"/>
      <c r="JX3" s="41"/>
      <c r="JY3" s="42"/>
      <c r="JZ3" s="42"/>
      <c r="KA3" s="42"/>
      <c r="KB3" s="42"/>
      <c r="KC3" s="42"/>
      <c r="KD3" s="46"/>
      <c r="KE3" s="41"/>
      <c r="KF3" s="42"/>
      <c r="KG3" s="42"/>
      <c r="KH3" s="42"/>
      <c r="KI3" s="42"/>
      <c r="KJ3" s="42"/>
      <c r="KK3" s="52"/>
      <c r="KL3" s="52"/>
      <c r="KM3" s="52"/>
      <c r="KN3" s="52"/>
      <c r="KO3" s="52"/>
      <c r="KP3" s="52"/>
      <c r="KQ3" s="52"/>
      <c r="KR3" s="52"/>
    </row>
    <row r="4" ht="13.5" customHeight="1">
      <c r="A4" s="53">
        <v>34.0</v>
      </c>
      <c r="B4" s="54" t="s">
        <v>17</v>
      </c>
      <c r="C4" s="55" t="s">
        <v>18</v>
      </c>
      <c r="D4" s="56">
        <v>3.0</v>
      </c>
      <c r="E4" s="56">
        <v>8.0</v>
      </c>
      <c r="F4" s="57" t="s">
        <v>19</v>
      </c>
      <c r="G4" s="56">
        <v>1.0</v>
      </c>
      <c r="H4" s="58"/>
      <c r="I4" s="59" t="s">
        <v>13</v>
      </c>
      <c r="J4" s="60"/>
      <c r="K4" s="61"/>
      <c r="L4" s="61"/>
      <c r="M4" s="62"/>
      <c r="N4" s="63" t="s">
        <v>20</v>
      </c>
      <c r="O4" s="64"/>
      <c r="P4" s="65"/>
      <c r="Q4" s="66">
        <v>-0.1</v>
      </c>
      <c r="R4" s="67">
        <f>IFERROR(__xludf.DUMMYFUNCTION("IMPORTRANGE(""https://docs.google.com/spreadsheets/d/1IoplUkHhpdaz06xAEPbfFFzhWbaKWpY8mOVlTs7JAaw/edit?gid=8237126#gid=8237126"",""H23"")"),1500.0)</f>
        <v>1500</v>
      </c>
      <c r="S4" s="68"/>
      <c r="T4" s="68"/>
      <c r="U4" s="68"/>
      <c r="V4" s="68"/>
      <c r="W4" s="65"/>
      <c r="X4" s="66">
        <v>-0.1</v>
      </c>
      <c r="Y4" s="67">
        <f>IFERROR(__xludf.DUMMYFUNCTION("IMPORTRANGE(""https://docs.google.com/spreadsheets/d/1IoplUkHhpdaz06xAEPbfFFzhWbaKWpY8mOVlTs7JAaw/edit?gid=8237126#gid=8237126"",""H23"")"),1500.0)</f>
        <v>1500</v>
      </c>
      <c r="Z4" s="68"/>
      <c r="AA4" s="68"/>
      <c r="AB4" s="68"/>
      <c r="AC4" s="68"/>
      <c r="AD4" s="65"/>
      <c r="AE4" s="66">
        <v>-0.1</v>
      </c>
      <c r="AF4" s="67">
        <f>IFERROR(__xludf.DUMMYFUNCTION("IMPORTRANGE(""https://docs.google.com/spreadsheets/d/1IoplUkHhpdaz06xAEPbfFFzhWbaKWpY8mOVlTs7JAaw/edit?gid=8237126#gid=8237126"",""H23"")"),1500.0)</f>
        <v>1500</v>
      </c>
      <c r="AG4" s="68"/>
      <c r="AH4" s="68"/>
      <c r="AI4" s="68"/>
      <c r="AJ4" s="68"/>
      <c r="AK4" s="65"/>
      <c r="AL4" s="66">
        <v>-0.1</v>
      </c>
      <c r="AM4" s="67">
        <f>IFERROR(__xludf.DUMMYFUNCTION("IMPORTRANGE(""https://docs.google.com/spreadsheets/d/1IoplUkHhpdaz06xAEPbfFFzhWbaKWpY8mOVlTs7JAaw/edit?gid=8237126#gid=8237126"",""H23"")"),1500.0)</f>
        <v>1500</v>
      </c>
      <c r="AN4" s="68"/>
      <c r="AO4" s="68"/>
      <c r="AP4" s="68"/>
      <c r="AQ4" s="68"/>
      <c r="AR4" s="65"/>
      <c r="AS4" s="66">
        <v>-0.1</v>
      </c>
      <c r="AT4" s="67">
        <f>IFERROR(__xludf.DUMMYFUNCTION("IMPORTRANGE(""https://docs.google.com/spreadsheets/d/1IoplUkHhpdaz06xAEPbfFFzhWbaKWpY8mOVlTs7JAaw/edit?gid=8237126#gid=8237126"",""H23"")"),1500.0)</f>
        <v>1500</v>
      </c>
      <c r="AU4" s="68"/>
      <c r="AV4" s="68"/>
      <c r="AW4" s="68"/>
      <c r="AX4" s="68"/>
      <c r="AY4" s="65"/>
      <c r="AZ4" s="66">
        <v>-0.1</v>
      </c>
      <c r="BA4" s="67">
        <f>IFERROR(__xludf.DUMMYFUNCTION("IMPORTRANGE(""https://docs.google.com/spreadsheets/d/1Wvg6tIioXmHDdnx-1fj_U03owN9rK8XgN6lgHErmPbA/edit#gid=8237126"",""H23"")"),1600.0)</f>
        <v>1600</v>
      </c>
      <c r="BB4" s="68"/>
      <c r="BC4" s="68"/>
      <c r="BD4" s="68"/>
      <c r="BE4" s="68"/>
      <c r="BF4" s="65"/>
      <c r="BG4" s="66">
        <v>-0.1</v>
      </c>
      <c r="BH4" s="67">
        <f>IFERROR(__xludf.DUMMYFUNCTION("IMPORTRANGE(""https://docs.google.com/spreadsheets/d/1Wvg6tIioXmHDdnx-1fj_U03owN9rK8XgN6lgHErmPbA/edit#gid=8237126"",""H23"")"),1600.0)</f>
        <v>1600</v>
      </c>
      <c r="BI4" s="68"/>
      <c r="BJ4" s="68"/>
      <c r="BK4" s="68"/>
      <c r="BL4" s="68"/>
      <c r="BM4" s="65"/>
      <c r="BN4" s="66">
        <v>-0.1</v>
      </c>
      <c r="BO4" s="67">
        <f>IFERROR(__xludf.DUMMYFUNCTION("IMPORTRANGE(""https://docs.google.com/spreadsheets/d/1Wvg6tIioXmHDdnx-1fj_U03owN9rK8XgN6lgHErmPbA/edit#gid=8237126"",""H23"")"),1600.0)</f>
        <v>1600</v>
      </c>
      <c r="BP4" s="68"/>
      <c r="BQ4" s="68"/>
      <c r="BR4" s="68"/>
      <c r="BS4" s="68"/>
      <c r="BT4" s="65"/>
      <c r="BU4" s="66">
        <v>-0.1</v>
      </c>
      <c r="BV4" s="67">
        <f>IFERROR(__xludf.DUMMYFUNCTION("IMPORTRANGE(""https://docs.google.com/spreadsheets/d/1Wvg6tIioXmHDdnx-1fj_U03owN9rK8XgN6lgHErmPbA/edit#gid=8237126"",""H23"")"),1600.0)</f>
        <v>1600</v>
      </c>
      <c r="BW4" s="68"/>
      <c r="BX4" s="68"/>
      <c r="BY4" s="68"/>
      <c r="BZ4" s="68"/>
      <c r="CA4" s="65"/>
      <c r="CB4" s="66">
        <v>-0.1</v>
      </c>
      <c r="CC4" s="67">
        <f>IFERROR(__xludf.DUMMYFUNCTION("IMPORTRANGE(""https://docs.google.com/spreadsheets/d/1Wvg6tIioXmHDdnx-1fj_U03owN9rK8XgN6lgHErmPbA/edit#gid=8237126"",""H23"")"),1600.0)</f>
        <v>1600</v>
      </c>
      <c r="CD4" s="68"/>
      <c r="CE4" s="68"/>
      <c r="CF4" s="68"/>
      <c r="CG4" s="68"/>
      <c r="CH4" s="65"/>
      <c r="CI4" s="66">
        <v>-0.1</v>
      </c>
      <c r="CJ4" s="67">
        <f>IFERROR(__xludf.DUMMYFUNCTION("IMPORTRANGE(""https://docs.google.com/spreadsheets/d/1Wvg6tIioXmHDdnx-1fj_U03owN9rK8XgN6lgHErmPbA/edit#gid=8237126"",""H23"")"),1600.0)</f>
        <v>1600</v>
      </c>
      <c r="CK4" s="68"/>
      <c r="CL4" s="68"/>
      <c r="CM4" s="68"/>
      <c r="CN4" s="68"/>
      <c r="CO4" s="65"/>
      <c r="CP4" s="66">
        <v>-0.1</v>
      </c>
      <c r="CQ4" s="67">
        <f>IFERROR(__xludf.DUMMYFUNCTION("IMPORTRANGE(""https://docs.google.com/spreadsheets/d/1Wvg6tIioXmHDdnx-1fj_U03owN9rK8XgN6lgHErmPbA/edit#gid=8237126"",""H23"")"),1600.0)</f>
        <v>1600</v>
      </c>
      <c r="CR4" s="68"/>
      <c r="CS4" s="68"/>
      <c r="CT4" s="68"/>
      <c r="CU4" s="68"/>
      <c r="CV4" s="65"/>
      <c r="CW4" s="66">
        <v>-0.1</v>
      </c>
      <c r="CX4" s="67">
        <f>IFERROR(__xludf.DUMMYFUNCTION("IMPORTRANGE(""https://docs.google.com/spreadsheets/d/1Wvg6tIioXmHDdnx-1fj_U03owN9rK8XgN6lgHErmPbA/edit#gid=8237126"",""H23"")"),1600.0)</f>
        <v>1600</v>
      </c>
      <c r="CY4" s="68"/>
      <c r="CZ4" s="68"/>
      <c r="DA4" s="68"/>
      <c r="DB4" s="68"/>
      <c r="DC4" s="65"/>
      <c r="DD4" s="66">
        <v>-0.1</v>
      </c>
      <c r="DE4" s="67">
        <f>IFERROR(__xludf.DUMMYFUNCTION("IMPORTRANGE(""https://docs.google.com/spreadsheets/d/1Wvg6tIioXmHDdnx-1fj_U03owN9rK8XgN6lgHErmPbA/edit#gid=8237126"",""I23"")"),1900.0)</f>
        <v>1900</v>
      </c>
      <c r="DF4" s="68"/>
      <c r="DG4" s="68"/>
      <c r="DH4" s="68"/>
      <c r="DI4" s="68"/>
      <c r="DJ4" s="65"/>
      <c r="DK4" s="66">
        <v>-0.1</v>
      </c>
      <c r="DL4" s="67">
        <f>IFERROR(__xludf.DUMMYFUNCTION("IMPORTRANGE(""https://docs.google.com/spreadsheets/d/1Wvg6tIioXmHDdnx-1fj_U03owN9rK8XgN6lgHErmPbA/edit#gid=8237126"",""I23"")"),1900.0)</f>
        <v>1900</v>
      </c>
      <c r="DM4" s="68"/>
      <c r="DN4" s="68"/>
      <c r="DO4" s="68"/>
      <c r="DP4" s="68"/>
      <c r="DQ4" s="65"/>
      <c r="DR4" s="69">
        <v>46002.0</v>
      </c>
      <c r="DS4" s="70" t="s">
        <v>21</v>
      </c>
      <c r="DX4" s="71"/>
      <c r="DY4" s="72" t="s">
        <v>22</v>
      </c>
      <c r="DZ4" s="73" t="s">
        <v>23</v>
      </c>
      <c r="EA4" s="68"/>
      <c r="EB4" s="68"/>
      <c r="EC4" s="68"/>
      <c r="ED4" s="68"/>
      <c r="EE4" s="74"/>
      <c r="EF4" s="75" t="s">
        <v>23</v>
      </c>
      <c r="EG4" s="73" t="s">
        <v>23</v>
      </c>
      <c r="EH4" s="68"/>
      <c r="EI4" s="68"/>
      <c r="EJ4" s="68"/>
      <c r="EK4" s="68"/>
      <c r="EL4" s="74"/>
      <c r="EM4" s="72" t="s">
        <v>22</v>
      </c>
      <c r="EN4" s="76" t="s">
        <v>23</v>
      </c>
      <c r="EO4" s="68"/>
      <c r="EP4" s="68"/>
      <c r="EQ4" s="68"/>
      <c r="ER4" s="68"/>
      <c r="ES4" s="74"/>
      <c r="ET4" s="66">
        <v>-0.1</v>
      </c>
      <c r="EU4" s="67">
        <f>IFERROR(__xludf.DUMMYFUNCTION("IMPORTRANGE(""https://docs.google.com/spreadsheets/d/1Wvg6tIioXmHDdnx-1fj_U03owN9rK8XgN6lgHErmPbA/edit#gid=8237126"",""J23"")"),2250.0)</f>
        <v>2250</v>
      </c>
      <c r="EV4" s="68"/>
      <c r="EW4" s="68"/>
      <c r="EX4" s="68"/>
      <c r="EY4" s="68"/>
      <c r="EZ4" s="65"/>
      <c r="FA4" s="66">
        <v>-0.1</v>
      </c>
      <c r="FB4" s="67">
        <f>IFERROR(__xludf.DUMMYFUNCTION("IMPORTRANGE(""https://docs.google.com/spreadsheets/d/1Wvg6tIioXmHDdnx-1fj_U03owN9rK8XgN6lgHErmPbA/edit#gid=8237126"",""J23"")"),2250.0)</f>
        <v>2250</v>
      </c>
      <c r="FC4" s="68"/>
      <c r="FD4" s="68"/>
      <c r="FE4" s="68"/>
      <c r="FF4" s="68"/>
      <c r="FG4" s="65"/>
      <c r="FH4" s="66">
        <v>-0.1</v>
      </c>
      <c r="FI4" s="67">
        <f>IFERROR(__xludf.DUMMYFUNCTION("IMPORTRANGE(""https://docs.google.com/spreadsheets/d/1Wvg6tIioXmHDdnx-1fj_U03owN9rK8XgN6lgHErmPbA/edit#gid=8237126"",""J23"")"),2250.0)</f>
        <v>2250</v>
      </c>
      <c r="FJ4" s="68"/>
      <c r="FK4" s="68"/>
      <c r="FL4" s="68"/>
      <c r="FM4" s="68"/>
      <c r="FN4" s="65"/>
      <c r="FO4" s="66">
        <v>-0.1</v>
      </c>
      <c r="FP4" s="67">
        <f>IFERROR(__xludf.DUMMYFUNCTION("IMPORTRANGE(""https://docs.google.com/spreadsheets/d/1IoplUkHhpdaz06xAEPbfFFzhWbaKWpY8mOVlTs7JAaw/edit#gid=8237126"",""K23"")"),2400.0)</f>
        <v>2400</v>
      </c>
      <c r="FQ4" s="68"/>
      <c r="FR4" s="68"/>
      <c r="FS4" s="68"/>
      <c r="FT4" s="68"/>
      <c r="FU4" s="65"/>
      <c r="FV4" s="66">
        <v>-0.1</v>
      </c>
      <c r="FW4" s="67">
        <f>IFERROR(__xludf.DUMMYFUNCTION("IMPORTRANGE(""https://docs.google.com/spreadsheets/d/1IoplUkHhpdaz06xAEPbfFFzhWbaKWpY8mOVlTs7JAaw/edit#gid=8237126"",""K23"")"),2400.0)</f>
        <v>2400</v>
      </c>
      <c r="FX4" s="68"/>
      <c r="FY4" s="68"/>
      <c r="FZ4" s="68"/>
      <c r="GA4" s="68"/>
      <c r="GB4" s="65"/>
      <c r="GC4" s="72" t="s">
        <v>22</v>
      </c>
      <c r="GD4" s="77" t="s">
        <v>23</v>
      </c>
      <c r="GI4" s="71"/>
      <c r="GJ4" s="66">
        <v>-0.1</v>
      </c>
      <c r="GK4" s="67">
        <f>IFERROR(__xludf.DUMMYFUNCTION("IMPORTRANGE(""https://docs.google.com/spreadsheets/d/1IoplUkHhpdaz06xAEPbfFFzhWbaKWpY8mOVlTs7JAaw/edit#gid=8237126"",""K23"")"),2400.0)</f>
        <v>2400</v>
      </c>
      <c r="GL4" s="68"/>
      <c r="GM4" s="68"/>
      <c r="GN4" s="68"/>
      <c r="GO4" s="68"/>
      <c r="GP4" s="65"/>
      <c r="GQ4" s="66">
        <v>-0.1</v>
      </c>
      <c r="GR4" s="67">
        <f>IFERROR(__xludf.DUMMYFUNCTION("IMPORTRANGE(""https://docs.google.com/spreadsheets/d/1IoplUkHhpdaz06xAEPbfFFzhWbaKWpY8mOVlTs7JAaw/edit#gid=8237126"",""L23"")"),2150.0)</f>
        <v>2150</v>
      </c>
      <c r="GS4" s="68"/>
      <c r="GT4" s="68"/>
      <c r="GU4" s="68"/>
      <c r="GV4" s="68"/>
      <c r="GW4" s="65"/>
      <c r="GX4" s="66">
        <v>-0.1</v>
      </c>
      <c r="GY4" s="67">
        <f>IFERROR(__xludf.DUMMYFUNCTION("IMPORTRANGE(""https://docs.google.com/spreadsheets/d/1IoplUkHhpdaz06xAEPbfFFzhWbaKWpY8mOVlTs7JAaw/edit#gid=8237126"",""L23"")"),2150.0)</f>
        <v>2150</v>
      </c>
      <c r="GZ4" s="68"/>
      <c r="HA4" s="68"/>
      <c r="HB4" s="68"/>
      <c r="HC4" s="68"/>
      <c r="HD4" s="65"/>
      <c r="HE4" s="66">
        <v>-0.1</v>
      </c>
      <c r="HF4" s="67">
        <f>IFERROR(__xludf.DUMMYFUNCTION("IMPORTRANGE(""https://docs.google.com/spreadsheets/d/1IoplUkHhpdaz06xAEPbfFFzhWbaKWpY8mOVlTs7JAaw/edit#gid=8237126"",""L23"")"),2150.0)</f>
        <v>2150</v>
      </c>
      <c r="HG4" s="68"/>
      <c r="HH4" s="68"/>
      <c r="HI4" s="68"/>
      <c r="HJ4" s="68"/>
      <c r="HK4" s="65"/>
      <c r="HL4" s="66">
        <v>-0.1</v>
      </c>
      <c r="HM4" s="67">
        <f>IFERROR(__xludf.DUMMYFUNCTION("IMPORTRANGE(""https://docs.google.com/spreadsheets/d/1IoplUkHhpdaz06xAEPbfFFzhWbaKWpY8mOVlTs7JAaw/edit#gid=8237126"",""L23"")"),2150.0)</f>
        <v>2150</v>
      </c>
      <c r="HN4" s="68"/>
      <c r="HO4" s="68"/>
      <c r="HP4" s="68"/>
      <c r="HQ4" s="68"/>
      <c r="HR4" s="65"/>
      <c r="HS4" s="72" t="s">
        <v>22</v>
      </c>
      <c r="HT4" s="78" t="s">
        <v>23</v>
      </c>
      <c r="HU4" s="68"/>
      <c r="HV4" s="68"/>
      <c r="HW4" s="68"/>
      <c r="HX4" s="68"/>
      <c r="HY4" s="65"/>
      <c r="HZ4" s="66">
        <v>-0.1</v>
      </c>
      <c r="IA4" s="67">
        <f>IFERROR(__xludf.DUMMYFUNCTION("IMPORTRANGE(""https://docs.google.com/spreadsheets/d/1IoplUkHhpdaz06xAEPbfFFzhWbaKWpY8mOVlTs7JAaw/edit#gid=8237126"",""M23"")"),1900.0)</f>
        <v>1900</v>
      </c>
      <c r="IB4" s="68"/>
      <c r="IC4" s="68"/>
      <c r="ID4" s="68"/>
      <c r="IE4" s="68"/>
      <c r="IF4" s="65"/>
      <c r="IG4" s="66">
        <v>-0.1</v>
      </c>
      <c r="IH4" s="67">
        <f>IFERROR(__xludf.DUMMYFUNCTION("IMPORTRANGE(""https://docs.google.com/spreadsheets/d/1IoplUkHhpdaz06xAEPbfFFzhWbaKWpY8mOVlTs7JAaw/edit?gid=8237126#gid=8237126"",""M23"")"),1900.0)</f>
        <v>1900</v>
      </c>
      <c r="II4" s="68"/>
      <c r="IJ4" s="68"/>
      <c r="IK4" s="68"/>
      <c r="IL4" s="68"/>
      <c r="IM4" s="65"/>
      <c r="IN4" s="66">
        <v>-0.1</v>
      </c>
      <c r="IO4" s="67">
        <f>IFERROR(__xludf.DUMMYFUNCTION("IMPORTRANGE(""https://docs.google.com/spreadsheets/d/1IoplUkHhpdaz06xAEPbfFFzhWbaKWpY8mOVlTs7JAaw/edit?gid=8237126#gid=8237126"",""N23"")"),1500.0)</f>
        <v>1500</v>
      </c>
      <c r="IP4" s="68"/>
      <c r="IQ4" s="68"/>
      <c r="IR4" s="68"/>
      <c r="IS4" s="68"/>
      <c r="IT4" s="65"/>
      <c r="IU4" s="66">
        <v>-0.1</v>
      </c>
      <c r="IV4" s="67">
        <f>IFERROR(__xludf.DUMMYFUNCTION("IMPORTRANGE(""https://docs.google.com/spreadsheets/d/1IoplUkHhpdaz06xAEPbfFFzhWbaKWpY8mOVlTs7JAaw/edit?gid=8237126#gid=8237126"",""N23"")"),1500.0)</f>
        <v>1500</v>
      </c>
      <c r="IW4" s="68"/>
      <c r="IX4" s="68"/>
      <c r="IY4" s="68"/>
      <c r="IZ4" s="68"/>
      <c r="JA4" s="65"/>
      <c r="JB4" s="66">
        <v>-0.1</v>
      </c>
      <c r="JC4" s="67">
        <f>IFERROR(__xludf.DUMMYFUNCTION("IMPORTRANGE(""https://docs.google.com/spreadsheets/d/1IoplUkHhpdaz06xAEPbfFFzhWbaKWpY8mOVlTs7JAaw/edit?gid=8237126#gid=8237126"",""N23"")"),1500.0)</f>
        <v>1500</v>
      </c>
      <c r="JD4" s="68"/>
      <c r="JE4" s="68"/>
      <c r="JF4" s="68"/>
      <c r="JG4" s="68"/>
      <c r="JH4" s="65"/>
      <c r="JI4" s="66">
        <v>-0.1</v>
      </c>
      <c r="JJ4" s="67">
        <f>IFERROR(__xludf.DUMMYFUNCTION("IMPORTRANGE(""https://docs.google.com/spreadsheets/d/1IoplUkHhpdaz06xAEPbfFFzhWbaKWpY8mOVlTs7JAaw/edit?gid=8237126#gid=8237126"",""N23"")"),1500.0)</f>
        <v>1500</v>
      </c>
      <c r="JK4" s="68"/>
      <c r="JL4" s="68"/>
      <c r="JM4" s="68"/>
      <c r="JN4" s="68"/>
      <c r="JO4" s="65"/>
      <c r="JP4" s="66">
        <v>-0.1</v>
      </c>
      <c r="JQ4" s="67">
        <f>IFERROR(__xludf.DUMMYFUNCTION("IMPORTRANGE(""https://docs.google.com/spreadsheets/d/1IoplUkHhpdaz06xAEPbfFFzhWbaKWpY8mOVlTs7JAaw/edit?gid=8237126#gid=8237126"",""N23"")"),1500.0)</f>
        <v>1500</v>
      </c>
      <c r="JR4" s="68"/>
      <c r="JS4" s="68"/>
      <c r="JT4" s="68"/>
      <c r="JU4" s="68"/>
      <c r="JV4" s="65"/>
      <c r="JW4" s="66">
        <v>-0.1</v>
      </c>
      <c r="JX4" s="67">
        <f>IFERROR(__xludf.DUMMYFUNCTION("IMPORTRANGE(""https://docs.google.com/spreadsheets/d/1IoplUkHhpdaz06xAEPbfFFzhWbaKWpY8mOVlTs7JAaw/edit?gid=8237126#gid=8237126"",""N23"")"),1500.0)</f>
        <v>1500</v>
      </c>
      <c r="JY4" s="68"/>
      <c r="JZ4" s="68"/>
      <c r="KA4" s="68"/>
      <c r="KB4" s="68"/>
      <c r="KC4" s="65"/>
      <c r="KD4" s="66">
        <v>-0.1</v>
      </c>
      <c r="KE4" s="67">
        <f>IFERROR(__xludf.DUMMYFUNCTION("IMPORTRANGE(""https://docs.google.com/spreadsheets/d/1IoplUkHhpdaz06xAEPbfFFzhWbaKWpY8mOVlTs7JAaw/edit?gid=8237126#gid=8237126"",""N23"")"),1500.0)</f>
        <v>1500</v>
      </c>
      <c r="KF4" s="68"/>
      <c r="KG4" s="68"/>
      <c r="KH4" s="68"/>
      <c r="KI4" s="68"/>
      <c r="KJ4" s="65"/>
      <c r="KK4" s="52"/>
      <c r="KL4" s="52"/>
      <c r="KM4" s="52"/>
      <c r="KN4" s="52"/>
      <c r="KO4" s="52"/>
      <c r="KP4" s="52"/>
      <c r="KQ4" s="52"/>
      <c r="KR4" s="52"/>
    </row>
    <row r="5" ht="13.5" customHeight="1">
      <c r="A5" s="53">
        <v>37.0</v>
      </c>
      <c r="B5" s="54" t="s">
        <v>24</v>
      </c>
      <c r="C5" s="79" t="s">
        <v>25</v>
      </c>
      <c r="D5" s="80">
        <v>3.0</v>
      </c>
      <c r="E5" s="81">
        <v>8.0</v>
      </c>
      <c r="F5" s="57" t="s">
        <v>19</v>
      </c>
      <c r="G5" s="82">
        <v>1.0</v>
      </c>
      <c r="H5" s="58"/>
      <c r="I5" s="83" t="s">
        <v>26</v>
      </c>
      <c r="J5" s="60"/>
      <c r="K5" s="84"/>
      <c r="L5" s="84"/>
      <c r="M5" s="62"/>
      <c r="N5" s="63" t="s">
        <v>20</v>
      </c>
      <c r="O5" s="64"/>
      <c r="P5" s="65"/>
      <c r="Q5" s="66">
        <v>-0.1</v>
      </c>
      <c r="R5" s="67">
        <f>IFERROR(__xludf.DUMMYFUNCTION("IMPORTRANGE(""https://docs.google.com/spreadsheets/d/1IoplUkHhpdaz06xAEPbfFFzhWbaKWpY8mOVlTs7JAaw/edit#gid=8237126"",""H21"")"),1400.0)</f>
        <v>1400</v>
      </c>
      <c r="S5" s="68"/>
      <c r="T5" s="68"/>
      <c r="U5" s="68"/>
      <c r="V5" s="68"/>
      <c r="W5" s="65"/>
      <c r="X5" s="66">
        <v>-0.1</v>
      </c>
      <c r="Y5" s="67">
        <f>IFERROR(__xludf.DUMMYFUNCTION("IMPORTRANGE(""https://docs.google.com/spreadsheets/d/1IoplUkHhpdaz06xAEPbfFFzhWbaKWpY8mOVlTs7JAaw/edit#gid=8237126"",""H21"")"),1400.0)</f>
        <v>1400</v>
      </c>
      <c r="Z5" s="68"/>
      <c r="AA5" s="68"/>
      <c r="AB5" s="68"/>
      <c r="AC5" s="68"/>
      <c r="AD5" s="65"/>
      <c r="AE5" s="66">
        <v>-0.1</v>
      </c>
      <c r="AF5" s="67">
        <f>IFERROR(__xludf.DUMMYFUNCTION("IMPORTRANGE(""https://docs.google.com/spreadsheets/d/1IoplUkHhpdaz06xAEPbfFFzhWbaKWpY8mOVlTs7JAaw/edit#gid=8237126"",""H21"")"),1400.0)</f>
        <v>1400</v>
      </c>
      <c r="AG5" s="68"/>
      <c r="AH5" s="68"/>
      <c r="AI5" s="68"/>
      <c r="AJ5" s="68"/>
      <c r="AK5" s="65"/>
      <c r="AL5" s="66">
        <v>-0.1</v>
      </c>
      <c r="AM5" s="67">
        <f>IFERROR(__xludf.DUMMYFUNCTION("IMPORTRANGE(""https://docs.google.com/spreadsheets/d/1IoplUkHhpdaz06xAEPbfFFzhWbaKWpY8mOVlTs7JAaw/edit#gid=8237126"",""H21"")"),1400.0)</f>
        <v>1400</v>
      </c>
      <c r="AN5" s="68"/>
      <c r="AO5" s="68"/>
      <c r="AP5" s="68"/>
      <c r="AQ5" s="68"/>
      <c r="AR5" s="65"/>
      <c r="AS5" s="66">
        <v>-0.1</v>
      </c>
      <c r="AT5" s="67">
        <f>IFERROR(__xludf.DUMMYFUNCTION("IMPORTRANGE(""https://docs.google.com/spreadsheets/d/1IoplUkHhpdaz06xAEPbfFFzhWbaKWpY8mOVlTs7JAaw/edit#gid=8237126"",""H21"")"),1400.0)</f>
        <v>1400</v>
      </c>
      <c r="AU5" s="68"/>
      <c r="AV5" s="68"/>
      <c r="AW5" s="68"/>
      <c r="AX5" s="68"/>
      <c r="AY5" s="65"/>
      <c r="AZ5" s="66">
        <v>-0.1</v>
      </c>
      <c r="BA5" s="67">
        <f>IFERROR(__xludf.DUMMYFUNCTION("IMPORTRANGE(""https://docs.google.com/spreadsheets/d/1Wvg6tIioXmHDdnx-1fj_U03owN9rK8XgN6lgHErmPbA/edit#gid=8237126"",""H21"")"),1400.0)</f>
        <v>1400</v>
      </c>
      <c r="BB5" s="68"/>
      <c r="BC5" s="68"/>
      <c r="BD5" s="68"/>
      <c r="BE5" s="68"/>
      <c r="BF5" s="65"/>
      <c r="BG5" s="66">
        <v>-0.1</v>
      </c>
      <c r="BH5" s="67">
        <f>IFERROR(__xludf.DUMMYFUNCTION("IMPORTRANGE(""https://docs.google.com/spreadsheets/d/1Wvg6tIioXmHDdnx-1fj_U03owN9rK8XgN6lgHErmPbA/edit#gid=8237126"",""H21"")"),1400.0)</f>
        <v>1400</v>
      </c>
      <c r="BI5" s="68"/>
      <c r="BJ5" s="68"/>
      <c r="BK5" s="68"/>
      <c r="BL5" s="68"/>
      <c r="BM5" s="65"/>
      <c r="BN5" s="66">
        <v>-0.1</v>
      </c>
      <c r="BO5" s="67">
        <f>IFERROR(__xludf.DUMMYFUNCTION("IMPORTRANGE(""https://docs.google.com/spreadsheets/d/1Wvg6tIioXmHDdnx-1fj_U03owN9rK8XgN6lgHErmPbA/edit#gid=8237126"",""H21"")"),1400.0)</f>
        <v>1400</v>
      </c>
      <c r="BP5" s="68"/>
      <c r="BQ5" s="68"/>
      <c r="BR5" s="68"/>
      <c r="BS5" s="68"/>
      <c r="BT5" s="65"/>
      <c r="BU5" s="66">
        <v>-0.1</v>
      </c>
      <c r="BV5" s="67">
        <f>IFERROR(__xludf.DUMMYFUNCTION("IMPORTRANGE(""https://docs.google.com/spreadsheets/d/1Wvg6tIioXmHDdnx-1fj_U03owN9rK8XgN6lgHErmPbA/edit#gid=8237126"",""H21"")"),1400.0)</f>
        <v>1400</v>
      </c>
      <c r="BW5" s="68"/>
      <c r="BX5" s="68"/>
      <c r="BY5" s="68"/>
      <c r="BZ5" s="68"/>
      <c r="CA5" s="65"/>
      <c r="CB5" s="66">
        <v>-0.1</v>
      </c>
      <c r="CC5" s="67">
        <f>IFERROR(__xludf.DUMMYFUNCTION("IMPORTRANGE(""https://docs.google.com/spreadsheets/d/1Wvg6tIioXmHDdnx-1fj_U03owN9rK8XgN6lgHErmPbA/edit#gid=8237126"",""H21"")"),1400.0)</f>
        <v>1400</v>
      </c>
      <c r="CD5" s="68"/>
      <c r="CE5" s="68"/>
      <c r="CF5" s="68"/>
      <c r="CG5" s="68"/>
      <c r="CH5" s="65"/>
      <c r="CI5" s="66">
        <v>-0.1</v>
      </c>
      <c r="CJ5" s="67">
        <f>IFERROR(__xludf.DUMMYFUNCTION("IMPORTRANGE(""https://docs.google.com/spreadsheets/d/1Wvg6tIioXmHDdnx-1fj_U03owN9rK8XgN6lgHErmPbA/edit#gid=8237126"",""H21"")"),1400.0)</f>
        <v>1400</v>
      </c>
      <c r="CK5" s="68"/>
      <c r="CL5" s="68"/>
      <c r="CM5" s="68"/>
      <c r="CN5" s="68"/>
      <c r="CO5" s="65"/>
      <c r="CP5" s="66">
        <v>-0.1</v>
      </c>
      <c r="CQ5" s="67">
        <f>IFERROR(__xludf.DUMMYFUNCTION("IMPORTRANGE(""https://docs.google.com/spreadsheets/d/1Wvg6tIioXmHDdnx-1fj_U03owN9rK8XgN6lgHErmPbA/edit#gid=8237126"",""H21"")"),1400.0)</f>
        <v>1400</v>
      </c>
      <c r="CR5" s="68"/>
      <c r="CS5" s="68"/>
      <c r="CT5" s="68"/>
      <c r="CU5" s="68"/>
      <c r="CV5" s="65"/>
      <c r="CW5" s="66">
        <v>-0.1</v>
      </c>
      <c r="CX5" s="85">
        <f>IFERROR(__xludf.DUMMYFUNCTION("IMPORTRANGE(""https://docs.google.com/spreadsheets/d/1Wvg6tIioXmHDdnx-1fj_U03owN9rK8XgN6lgHErmPbA/edit#gid=8237126"",""H21"")"),1400.0)</f>
        <v>1400</v>
      </c>
      <c r="DC5" s="71"/>
      <c r="DD5" s="66">
        <v>-0.1</v>
      </c>
      <c r="DE5" s="85">
        <f>IFERROR(__xludf.DUMMYFUNCTION("IMPORTRANGE(""https://docs.google.com/spreadsheets/d/1Wvg6tIioXmHDdnx-1fj_U03owN9rK8XgN6lgHErmPbA/edit#gid=8237126"",""I21"")"),1750.0)</f>
        <v>1750</v>
      </c>
      <c r="DJ5" s="71"/>
      <c r="DK5" s="66">
        <v>-0.1</v>
      </c>
      <c r="DL5" s="85">
        <f>IFERROR(__xludf.DUMMYFUNCTION("IMPORTRANGE(""https://docs.google.com/spreadsheets/d/1Wvg6tIioXmHDdnx-1fj_U03owN9rK8XgN6lgHErmPbA/edit#gid=8237126"",""I21"")"),1750.0)</f>
        <v>1750</v>
      </c>
      <c r="DQ5" s="71"/>
      <c r="DR5" s="66">
        <v>-0.1</v>
      </c>
      <c r="DS5" s="85">
        <f>IFERROR(__xludf.DUMMYFUNCTION("IMPORTRANGE(""https://docs.google.com/spreadsheets/d/1Wvg6tIioXmHDdnx-1fj_U03owN9rK8XgN6lgHErmPbA/edit#gid=8237126"",""I21"")"),1750.0)</f>
        <v>1750</v>
      </c>
      <c r="DX5" s="71"/>
      <c r="DY5" s="66">
        <v>-0.1</v>
      </c>
      <c r="DZ5" s="85">
        <f>IFERROR(__xludf.DUMMYFUNCTION("IMPORTRANGE(""https://docs.google.com/spreadsheets/d/1Wvg6tIioXmHDdnx-1fj_U03owN9rK8XgN6lgHErmPbA/edit#gid=8237126"",""I21"")"),1750.0)</f>
        <v>1750</v>
      </c>
      <c r="EE5" s="71"/>
      <c r="EF5" s="66">
        <v>-0.1</v>
      </c>
      <c r="EG5" s="85">
        <f>IFERROR(__xludf.DUMMYFUNCTION("IMPORTRANGE(""https://docs.google.com/spreadsheets/d/1Wvg6tIioXmHDdnx-1fj_U03owN9rK8XgN6lgHErmPbA/edit#gid=8237126"",""I21"")"),1750.0)</f>
        <v>1750</v>
      </c>
      <c r="EL5" s="71"/>
      <c r="EM5" s="86">
        <v>-0.1</v>
      </c>
      <c r="EN5" s="85">
        <f>IFERROR(__xludf.DUMMYFUNCTION("IMPORTRANGE(""https://docs.google.com/spreadsheets/d/1Wvg6tIioXmHDdnx-1fj_U03owN9rK8XgN6lgHErmPbA/edit#gid=8237126"",""J21"")"),2100.0)</f>
        <v>2100</v>
      </c>
      <c r="ES5" s="71"/>
      <c r="ET5" s="86">
        <v>-0.1</v>
      </c>
      <c r="EU5" s="85">
        <f>IFERROR(__xludf.DUMMYFUNCTION("IMPORTRANGE(""https://docs.google.com/spreadsheets/d/1Wvg6tIioXmHDdnx-1fj_U03owN9rK8XgN6lgHErmPbA/edit#gid=8237126"",""J21"")"),2100.0)</f>
        <v>2100</v>
      </c>
      <c r="EZ5" s="71"/>
      <c r="FA5" s="66">
        <v>-0.1</v>
      </c>
      <c r="FB5" s="85">
        <f>IFERROR(__xludf.DUMMYFUNCTION("IMPORTRANGE(""https://docs.google.com/spreadsheets/d/1Wvg6tIioXmHDdnx-1fj_U03owN9rK8XgN6lgHErmPbA/edit#gid=8237126"",""J21"")"),2100.0)</f>
        <v>2100</v>
      </c>
      <c r="FG5" s="71"/>
      <c r="FH5" s="66">
        <v>-0.1</v>
      </c>
      <c r="FI5" s="85">
        <f>IFERROR(__xludf.DUMMYFUNCTION("IMPORTRANGE(""https://docs.google.com/spreadsheets/d/1Wvg6tIioXmHDdnx-1fj_U03owN9rK8XgN6lgHErmPbA/edit#gid=8237126"",""J21"")"),2100.0)</f>
        <v>2100</v>
      </c>
      <c r="FN5" s="71"/>
      <c r="FO5" s="66">
        <v>-0.1</v>
      </c>
      <c r="FP5" s="85">
        <f>IFERROR(__xludf.DUMMYFUNCTION("IMPORTRANGE(""https://docs.google.com/spreadsheets/d/1IoplUkHhpdaz06xAEPbfFFzhWbaKWpY8mOVlTs7JAaw/edit#gid=8237126"",""K21"")"),2350.0)</f>
        <v>2350</v>
      </c>
      <c r="FU5" s="71"/>
      <c r="FV5" s="66">
        <v>-0.1</v>
      </c>
      <c r="FW5" s="85">
        <f>IFERROR(__xludf.DUMMYFUNCTION("IMPORTRANGE(""https://docs.google.com/spreadsheets/d/1IoplUkHhpdaz06xAEPbfFFzhWbaKWpY8mOVlTs7JAaw/edit#gid=8237126"",""K21"")"),2350.0)</f>
        <v>2350</v>
      </c>
      <c r="GB5" s="71"/>
      <c r="GC5" s="66">
        <v>-0.1</v>
      </c>
      <c r="GD5" s="85">
        <f>IFERROR(__xludf.DUMMYFUNCTION("IMPORTRANGE(""https://docs.google.com/spreadsheets/d/1IoplUkHhpdaz06xAEPbfFFzhWbaKWpY8mOVlTs7JAaw/edit#gid=8237126"",""K21"")"),2350.0)</f>
        <v>2350</v>
      </c>
      <c r="GI5" s="71"/>
      <c r="GJ5" s="66">
        <v>-0.1</v>
      </c>
      <c r="GK5" s="85">
        <f>IFERROR(__xludf.DUMMYFUNCTION("IMPORTRANGE(""https://docs.google.com/spreadsheets/d/1IoplUkHhpdaz06xAEPbfFFzhWbaKWpY8mOVlTs7JAaw/edit#gid=8237126"",""K21"")"),2350.0)</f>
        <v>2350</v>
      </c>
      <c r="GP5" s="71"/>
      <c r="GQ5" s="66">
        <v>-0.1</v>
      </c>
      <c r="GR5" s="85">
        <f>IFERROR(__xludf.DUMMYFUNCTION("IMPORTRANGE(""https://docs.google.com/spreadsheets/d/1IoplUkHhpdaz06xAEPbfFFzhWbaKWpY8mOVlTs7JAaw/edit#gid=8237126"",""L21"")"),2100.0)</f>
        <v>2100</v>
      </c>
      <c r="GW5" s="71"/>
      <c r="GX5" s="66">
        <v>-0.1</v>
      </c>
      <c r="GY5" s="85">
        <f>IFERROR(__xludf.DUMMYFUNCTION("IMPORTRANGE(""https://docs.google.com/spreadsheets/d/1IoplUkHhpdaz06xAEPbfFFzhWbaKWpY8mOVlTs7JAaw/edit#gid=8237126"",""L21"")"),2100.0)</f>
        <v>2100</v>
      </c>
      <c r="HD5" s="71"/>
      <c r="HE5" s="66">
        <v>-0.1</v>
      </c>
      <c r="HF5" s="85">
        <f>IFERROR(__xludf.DUMMYFUNCTION("IMPORTRANGE(""https://docs.google.com/spreadsheets/d/1IoplUkHhpdaz06xAEPbfFFzhWbaKWpY8mOVlTs7JAaw/edit#gid=8237126"",""L21"")"),2100.0)</f>
        <v>2100</v>
      </c>
      <c r="HK5" s="71"/>
      <c r="HL5" s="66">
        <v>-0.1</v>
      </c>
      <c r="HM5" s="85">
        <f>IFERROR(__xludf.DUMMYFUNCTION("IMPORTRANGE(""https://docs.google.com/spreadsheets/d/1IoplUkHhpdaz06xAEPbfFFzhWbaKWpY8mOVlTs7JAaw/edit#gid=8237126"",""L21"")"),2100.0)</f>
        <v>2100</v>
      </c>
      <c r="HR5" s="71"/>
      <c r="HS5" s="87" t="s">
        <v>22</v>
      </c>
      <c r="HT5" s="78" t="s">
        <v>23</v>
      </c>
      <c r="HU5" s="68"/>
      <c r="HV5" s="68"/>
      <c r="HW5" s="68"/>
      <c r="HX5" s="68"/>
      <c r="HY5" s="65"/>
      <c r="HZ5" s="88" t="s">
        <v>23</v>
      </c>
      <c r="IA5" s="78" t="s">
        <v>23</v>
      </c>
      <c r="IB5" s="68"/>
      <c r="IC5" s="68"/>
      <c r="ID5" s="68"/>
      <c r="IE5" s="68"/>
      <c r="IF5" s="65"/>
      <c r="IG5" s="88" t="s">
        <v>23</v>
      </c>
      <c r="IH5" s="78" t="s">
        <v>23</v>
      </c>
      <c r="II5" s="68"/>
      <c r="IJ5" s="68"/>
      <c r="IK5" s="68"/>
      <c r="IL5" s="68"/>
      <c r="IM5" s="65"/>
      <c r="IN5" s="88" t="s">
        <v>23</v>
      </c>
      <c r="IO5" s="78" t="s">
        <v>23</v>
      </c>
      <c r="IP5" s="68"/>
      <c r="IQ5" s="68"/>
      <c r="IR5" s="68"/>
      <c r="IS5" s="68"/>
      <c r="IT5" s="65"/>
      <c r="IU5" s="66">
        <v>-0.1</v>
      </c>
      <c r="IV5" s="67">
        <f>IFERROR(__xludf.DUMMYFUNCTION("IMPORTRANGE(""https://docs.google.com/spreadsheets/d/1IoplUkHhpdaz06xAEPbfFFzhWbaKWpY8mOVlTs7JAaw/edit#gid=8237126"",""N21"")"),1400.0)</f>
        <v>1400</v>
      </c>
      <c r="IW5" s="68"/>
      <c r="IX5" s="68"/>
      <c r="IY5" s="68"/>
      <c r="IZ5" s="68"/>
      <c r="JA5" s="65"/>
      <c r="JB5" s="66">
        <v>-0.1</v>
      </c>
      <c r="JC5" s="67">
        <f>IFERROR(__xludf.DUMMYFUNCTION("IMPORTRANGE(""https://docs.google.com/spreadsheets/d/1IoplUkHhpdaz06xAEPbfFFzhWbaKWpY8mOVlTs7JAaw/edit#gid=8237126"",""N21"")"),1400.0)</f>
        <v>1400</v>
      </c>
      <c r="JD5" s="68"/>
      <c r="JE5" s="68"/>
      <c r="JF5" s="68"/>
      <c r="JG5" s="68"/>
      <c r="JH5" s="65"/>
      <c r="JI5" s="66">
        <v>-0.1</v>
      </c>
      <c r="JJ5" s="67">
        <f>IFERROR(__xludf.DUMMYFUNCTION("IMPORTRANGE(""https://docs.google.com/spreadsheets/d/1IoplUkHhpdaz06xAEPbfFFzhWbaKWpY8mOVlTs7JAaw/edit#gid=8237126"",""N21"")"),1400.0)</f>
        <v>1400</v>
      </c>
      <c r="JK5" s="68"/>
      <c r="JL5" s="68"/>
      <c r="JM5" s="68"/>
      <c r="JN5" s="68"/>
      <c r="JO5" s="65"/>
      <c r="JP5" s="66">
        <v>-0.1</v>
      </c>
      <c r="JQ5" s="67">
        <f>IFERROR(__xludf.DUMMYFUNCTION("IMPORTRANGE(""https://docs.google.com/spreadsheets/d/1IoplUkHhpdaz06xAEPbfFFzhWbaKWpY8mOVlTs7JAaw/edit#gid=8237126"",""N21"")"),1400.0)</f>
        <v>1400</v>
      </c>
      <c r="JR5" s="68"/>
      <c r="JS5" s="68"/>
      <c r="JT5" s="68"/>
      <c r="JU5" s="68"/>
      <c r="JV5" s="65"/>
      <c r="JW5" s="66">
        <v>-0.1</v>
      </c>
      <c r="JX5" s="67">
        <f>IFERROR(__xludf.DUMMYFUNCTION("IMPORTRANGE(""https://docs.google.com/spreadsheets/d/1IoplUkHhpdaz06xAEPbfFFzhWbaKWpY8mOVlTs7JAaw/edit#gid=8237126"",""N21"")"),1400.0)</f>
        <v>1400</v>
      </c>
      <c r="JY5" s="68"/>
      <c r="JZ5" s="68"/>
      <c r="KA5" s="68"/>
      <c r="KB5" s="68"/>
      <c r="KC5" s="65"/>
      <c r="KD5" s="66">
        <v>-0.1</v>
      </c>
      <c r="KE5" s="67">
        <f>IFERROR(__xludf.DUMMYFUNCTION("IMPORTRANGE(""https://docs.google.com/spreadsheets/d/1IoplUkHhpdaz06xAEPbfFFzhWbaKWpY8mOVlTs7JAaw/edit#gid=8237126"",""N21"")"),1400.0)</f>
        <v>1400</v>
      </c>
      <c r="KF5" s="68"/>
      <c r="KG5" s="68"/>
      <c r="KH5" s="68"/>
      <c r="KI5" s="68"/>
      <c r="KJ5" s="65"/>
      <c r="KK5" s="52"/>
      <c r="KL5" s="52"/>
      <c r="KM5" s="52"/>
      <c r="KN5" s="52"/>
      <c r="KO5" s="52"/>
      <c r="KP5" s="52"/>
      <c r="KQ5" s="52"/>
      <c r="KR5" s="52"/>
    </row>
    <row r="6" ht="15.75" customHeight="1">
      <c r="A6" s="53">
        <v>37.0</v>
      </c>
      <c r="B6" s="54" t="s">
        <v>27</v>
      </c>
      <c r="C6" s="79" t="s">
        <v>28</v>
      </c>
      <c r="D6" s="80">
        <v>3.0</v>
      </c>
      <c r="E6" s="81">
        <v>8.0</v>
      </c>
      <c r="F6" s="57" t="s">
        <v>19</v>
      </c>
      <c r="G6" s="82">
        <v>1.0</v>
      </c>
      <c r="H6" s="58"/>
      <c r="I6" s="59" t="s">
        <v>14</v>
      </c>
      <c r="J6" s="60"/>
      <c r="K6" s="60"/>
      <c r="L6" s="60"/>
      <c r="M6" s="60"/>
      <c r="N6" s="63" t="s">
        <v>20</v>
      </c>
      <c r="O6" s="64"/>
      <c r="P6" s="65"/>
      <c r="Q6" s="66">
        <v>-0.1</v>
      </c>
      <c r="R6" s="67">
        <f>IFERROR(__xludf.DUMMYFUNCTION("IMPORTRANGE(""https://docs.google.com/spreadsheets/d/1IoplUkHhpdaz06xAEPbfFFzhWbaKWpY8mOVlTs7JAaw/edit#gid=8237126"",""H22"")"),1600.0)</f>
        <v>1600</v>
      </c>
      <c r="S6" s="68"/>
      <c r="T6" s="68"/>
      <c r="U6" s="68"/>
      <c r="V6" s="68"/>
      <c r="W6" s="65"/>
      <c r="X6" s="66">
        <v>-0.1</v>
      </c>
      <c r="Y6" s="67">
        <f>IFERROR(__xludf.DUMMYFUNCTION("IMPORTRANGE(""https://docs.google.com/spreadsheets/d/1IoplUkHhpdaz06xAEPbfFFzhWbaKWpY8mOVlTs7JAaw/edit#gid=8237126"",""H22"")"),1600.0)</f>
        <v>1600</v>
      </c>
      <c r="Z6" s="68"/>
      <c r="AA6" s="68"/>
      <c r="AB6" s="68"/>
      <c r="AC6" s="68"/>
      <c r="AD6" s="65"/>
      <c r="AE6" s="66">
        <v>-0.1</v>
      </c>
      <c r="AF6" s="67">
        <f>IFERROR(__xludf.DUMMYFUNCTION("IMPORTRANGE(""https://docs.google.com/spreadsheets/d/1IoplUkHhpdaz06xAEPbfFFzhWbaKWpY8mOVlTs7JAaw/edit#gid=8237126"",""H22"")"),1600.0)</f>
        <v>1600</v>
      </c>
      <c r="AG6" s="68"/>
      <c r="AH6" s="68"/>
      <c r="AI6" s="68"/>
      <c r="AJ6" s="68"/>
      <c r="AK6" s="65"/>
      <c r="AL6" s="66">
        <v>-0.1</v>
      </c>
      <c r="AM6" s="67">
        <f>IFERROR(__xludf.DUMMYFUNCTION("IMPORTRANGE(""https://docs.google.com/spreadsheets/d/1IoplUkHhpdaz06xAEPbfFFzhWbaKWpY8mOVlTs7JAaw/edit#gid=8237126"",""H22"")"),1600.0)</f>
        <v>1600</v>
      </c>
      <c r="AN6" s="68"/>
      <c r="AO6" s="68"/>
      <c r="AP6" s="68"/>
      <c r="AQ6" s="68"/>
      <c r="AR6" s="65"/>
      <c r="AS6" s="66">
        <v>-0.1</v>
      </c>
      <c r="AT6" s="67">
        <f>IFERROR(__xludf.DUMMYFUNCTION("IMPORTRANGE(""https://docs.google.com/spreadsheets/d/1IoplUkHhpdaz06xAEPbfFFzhWbaKWpY8mOVlTs7JAaw/edit#gid=8237126"",""H22"")"),1600.0)</f>
        <v>1600</v>
      </c>
      <c r="AU6" s="68"/>
      <c r="AV6" s="68"/>
      <c r="AW6" s="68"/>
      <c r="AX6" s="68"/>
      <c r="AY6" s="65"/>
      <c r="AZ6" s="66">
        <v>-0.1</v>
      </c>
      <c r="BA6" s="67">
        <f>IFERROR(__xludf.DUMMYFUNCTION("IMPORTRANGE(""https://docs.google.com/spreadsheets/d/1IoplUkHhpdaz06xAEPbfFFzhWbaKWpY8mOVlTs7JAaw/edit#gid=8237126"",""H22"")"),1600.0)</f>
        <v>1600</v>
      </c>
      <c r="BB6" s="68"/>
      <c r="BC6" s="68"/>
      <c r="BD6" s="68"/>
      <c r="BE6" s="68"/>
      <c r="BF6" s="65"/>
      <c r="BG6" s="66">
        <v>-0.1</v>
      </c>
      <c r="BH6" s="67">
        <f>IFERROR(__xludf.DUMMYFUNCTION("IMPORTRANGE(""https://docs.google.com/spreadsheets/d/1IoplUkHhpdaz06xAEPbfFFzhWbaKWpY8mOVlTs7JAaw/edit#gid=8237126"",""H22"")"),1600.0)</f>
        <v>1600</v>
      </c>
      <c r="BI6" s="68"/>
      <c r="BJ6" s="68"/>
      <c r="BK6" s="68"/>
      <c r="BL6" s="68"/>
      <c r="BM6" s="65"/>
      <c r="BN6" s="66">
        <v>-0.1</v>
      </c>
      <c r="BO6" s="67">
        <f>IFERROR(__xludf.DUMMYFUNCTION("IMPORTRANGE(""https://docs.google.com/spreadsheets/d/1IoplUkHhpdaz06xAEPbfFFzhWbaKWpY8mOVlTs7JAaw/edit#gid=8237126"",""H22"")"),1600.0)</f>
        <v>1600</v>
      </c>
      <c r="BP6" s="68"/>
      <c r="BQ6" s="68"/>
      <c r="BR6" s="68"/>
      <c r="BS6" s="68"/>
      <c r="BT6" s="65"/>
      <c r="BU6" s="66">
        <v>-0.1</v>
      </c>
      <c r="BV6" s="67">
        <f>IFERROR(__xludf.DUMMYFUNCTION("IMPORTRANGE(""https://docs.google.com/spreadsheets/d/1IoplUkHhpdaz06xAEPbfFFzhWbaKWpY8mOVlTs7JAaw/edit#gid=8237126"",""H22"")"),1600.0)</f>
        <v>1600</v>
      </c>
      <c r="BW6" s="68"/>
      <c r="BX6" s="68"/>
      <c r="BY6" s="68"/>
      <c r="BZ6" s="68"/>
      <c r="CA6" s="65"/>
      <c r="CB6" s="89">
        <v>-0.1</v>
      </c>
      <c r="CC6" s="67">
        <f>IFERROR(__xludf.DUMMYFUNCTION("IMPORTRANGE(""https://docs.google.com/spreadsheets/d/1IoplUkHhpdaz06xAEPbfFFzhWbaKWpY8mOVlTs7JAaw/edit#gid=8237126"",""H22"")"),1600.0)</f>
        <v>1600</v>
      </c>
      <c r="CD6" s="68"/>
      <c r="CE6" s="68"/>
      <c r="CF6" s="68"/>
      <c r="CG6" s="68"/>
      <c r="CH6" s="65"/>
      <c r="CI6" s="89">
        <v>-0.1</v>
      </c>
      <c r="CJ6" s="67">
        <f>IFERROR(__xludf.DUMMYFUNCTION("IMPORTRANGE(""https://docs.google.com/spreadsheets/d/1IoplUkHhpdaz06xAEPbfFFzhWbaKWpY8mOVlTs7JAaw/edit#gid=8237126"",""H22"")"),1600.0)</f>
        <v>1600</v>
      </c>
      <c r="CK6" s="68"/>
      <c r="CL6" s="68"/>
      <c r="CM6" s="68"/>
      <c r="CN6" s="68"/>
      <c r="CO6" s="65"/>
      <c r="CP6" s="66">
        <v>-0.1</v>
      </c>
      <c r="CQ6" s="67">
        <f>IFERROR(__xludf.DUMMYFUNCTION("IMPORTRANGE(""https://docs.google.com/spreadsheets/d/1IoplUkHhpdaz06xAEPbfFFzhWbaKWpY8mOVlTs7JAaw/edit#gid=8237126"",""H22"")"),1600.0)</f>
        <v>1600</v>
      </c>
      <c r="CR6" s="68"/>
      <c r="CS6" s="68"/>
      <c r="CT6" s="68"/>
      <c r="CU6" s="68"/>
      <c r="CV6" s="65"/>
      <c r="CW6" s="66">
        <v>-0.1</v>
      </c>
      <c r="CX6" s="67">
        <f>IFERROR(__xludf.DUMMYFUNCTION("IMPORTRANGE(""https://docs.google.com/spreadsheets/d/1IoplUkHhpdaz06xAEPbfFFzhWbaKWpY8mOVlTs7JAaw/edit#gid=8237126"",""H22"")"),1600.0)</f>
        <v>1600</v>
      </c>
      <c r="CY6" s="68"/>
      <c r="CZ6" s="68"/>
      <c r="DA6" s="68"/>
      <c r="DB6" s="68"/>
      <c r="DC6" s="65"/>
      <c r="DD6" s="66">
        <v>-0.1</v>
      </c>
      <c r="DE6" s="67">
        <f>IFERROR(__xludf.DUMMYFUNCTION("IMPORTRANGE(""https://docs.google.com/spreadsheets/d/1IoplUkHhpdaz06xAEPbfFFzhWbaKWpY8mOVlTs7JAaw/edit#gid=8237126"",""I22"")"),2150.0)</f>
        <v>2150</v>
      </c>
      <c r="DF6" s="68"/>
      <c r="DG6" s="68"/>
      <c r="DH6" s="68"/>
      <c r="DI6" s="68"/>
      <c r="DJ6" s="65"/>
      <c r="DK6" s="66">
        <v>-0.1</v>
      </c>
      <c r="DL6" s="67">
        <f>IFERROR(__xludf.DUMMYFUNCTION("IMPORTRANGE(""https://docs.google.com/spreadsheets/d/1IoplUkHhpdaz06xAEPbfFFzhWbaKWpY8mOVlTs7JAaw/edit#gid=8237126"",""I22"")"),2150.0)</f>
        <v>2150</v>
      </c>
      <c r="DM6" s="68"/>
      <c r="DN6" s="68"/>
      <c r="DO6" s="68"/>
      <c r="DP6" s="68"/>
      <c r="DQ6" s="65"/>
      <c r="DR6" s="66">
        <v>-0.1</v>
      </c>
      <c r="DS6" s="67">
        <f>IFERROR(__xludf.DUMMYFUNCTION("IMPORTRANGE(""https://docs.google.com/spreadsheets/d/1IoplUkHhpdaz06xAEPbfFFzhWbaKWpY8mOVlTs7JAaw/edit#gid=8237126"",""I22"")"),2150.0)</f>
        <v>2150</v>
      </c>
      <c r="DT6" s="68"/>
      <c r="DU6" s="68"/>
      <c r="DV6" s="68"/>
      <c r="DW6" s="68"/>
      <c r="DX6" s="65"/>
      <c r="DY6" s="66">
        <v>-0.1</v>
      </c>
      <c r="DZ6" s="67">
        <f>IFERROR(__xludf.DUMMYFUNCTION("IMPORTRANGE(""https://docs.google.com/spreadsheets/d/1IoplUkHhpdaz06xAEPbfFFzhWbaKWpY8mOVlTs7JAaw/edit#gid=8237126"",""I22"")"),2150.0)</f>
        <v>2150</v>
      </c>
      <c r="EA6" s="68"/>
      <c r="EB6" s="68"/>
      <c r="EC6" s="68"/>
      <c r="ED6" s="68"/>
      <c r="EE6" s="65"/>
      <c r="EF6" s="66">
        <v>-0.1</v>
      </c>
      <c r="EG6" s="67">
        <f>IFERROR(__xludf.DUMMYFUNCTION("IMPORTRANGE(""https://docs.google.com/spreadsheets/d/1IoplUkHhpdaz06xAEPbfFFzhWbaKWpY8mOVlTs7JAaw/edit#gid=8237126"",""I22"")"),2150.0)</f>
        <v>2150</v>
      </c>
      <c r="EH6" s="68"/>
      <c r="EI6" s="68"/>
      <c r="EJ6" s="68"/>
      <c r="EK6" s="68"/>
      <c r="EL6" s="65"/>
      <c r="EM6" s="86">
        <v>-0.1</v>
      </c>
      <c r="EN6" s="67">
        <f>IFERROR(__xludf.DUMMYFUNCTION("IMPORTRANGE(""https://docs.google.com/spreadsheets/d/1IoplUkHhpdaz06xAEPbfFFzhWbaKWpY8mOVlTs7JAaw/edit#gid=8237126"",""J22"")"),2600.0)</f>
        <v>2600</v>
      </c>
      <c r="EO6" s="68"/>
      <c r="EP6" s="68"/>
      <c r="EQ6" s="68"/>
      <c r="ER6" s="68"/>
      <c r="ES6" s="65"/>
      <c r="ET6" s="86">
        <v>-0.1</v>
      </c>
      <c r="EU6" s="67">
        <f>IFERROR(__xludf.DUMMYFUNCTION("IMPORTRANGE(""https://docs.google.com/spreadsheets/d/1IoplUkHhpdaz06xAEPbfFFzhWbaKWpY8mOVlTs7JAaw/edit#gid=8237126"",""J22"")"),2600.0)</f>
        <v>2600</v>
      </c>
      <c r="EV6" s="68"/>
      <c r="EW6" s="68"/>
      <c r="EX6" s="68"/>
      <c r="EY6" s="68"/>
      <c r="EZ6" s="65"/>
      <c r="FA6" s="66">
        <v>-0.1</v>
      </c>
      <c r="FB6" s="67">
        <f>IFERROR(__xludf.DUMMYFUNCTION("IMPORTRANGE(""https://docs.google.com/spreadsheets/d/1IoplUkHhpdaz06xAEPbfFFzhWbaKWpY8mOVlTs7JAaw/edit#gid=8237126"",""J22"")"),2600.0)</f>
        <v>2600</v>
      </c>
      <c r="FC6" s="68"/>
      <c r="FD6" s="68"/>
      <c r="FE6" s="68"/>
      <c r="FF6" s="68"/>
      <c r="FG6" s="65"/>
      <c r="FH6" s="66">
        <v>-0.1</v>
      </c>
      <c r="FI6" s="67">
        <f>IFERROR(__xludf.DUMMYFUNCTION("IMPORTRANGE(""https://docs.google.com/spreadsheets/d/1IoplUkHhpdaz06xAEPbfFFzhWbaKWpY8mOVlTs7JAaw/edit#gid=8237126"",""J22"")"),2600.0)</f>
        <v>2600</v>
      </c>
      <c r="FJ6" s="68"/>
      <c r="FK6" s="68"/>
      <c r="FL6" s="68"/>
      <c r="FM6" s="68"/>
      <c r="FN6" s="65"/>
      <c r="FO6" s="66">
        <v>-0.1</v>
      </c>
      <c r="FP6" s="67">
        <f>IFERROR(__xludf.DUMMYFUNCTION("IMPORTRANGE(""https://docs.google.com/spreadsheets/d/1IoplUkHhpdaz06xAEPbfFFzhWbaKWpY8mOVlTs7JAaw/edit#gid=8237126"",""K22"")"),2750.0)</f>
        <v>2750</v>
      </c>
      <c r="FQ6" s="68"/>
      <c r="FR6" s="68"/>
      <c r="FS6" s="68"/>
      <c r="FT6" s="68"/>
      <c r="FU6" s="65"/>
      <c r="FV6" s="66">
        <v>-0.1</v>
      </c>
      <c r="FW6" s="67">
        <f>IFERROR(__xludf.DUMMYFUNCTION("IMPORTRANGE(""https://docs.google.com/spreadsheets/d/1IoplUkHhpdaz06xAEPbfFFzhWbaKWpY8mOVlTs7JAaw/edit#gid=8237126"",""K22"")"),2750.0)</f>
        <v>2750</v>
      </c>
      <c r="FX6" s="68"/>
      <c r="FY6" s="68"/>
      <c r="FZ6" s="68"/>
      <c r="GA6" s="68"/>
      <c r="GB6" s="65"/>
      <c r="GC6" s="66">
        <v>-0.1</v>
      </c>
      <c r="GD6" s="67">
        <f>IFERROR(__xludf.DUMMYFUNCTION("IMPORTRANGE(""https://docs.google.com/spreadsheets/d/1IoplUkHhpdaz06xAEPbfFFzhWbaKWpY8mOVlTs7JAaw/edit#gid=8237126"",""K22"")"),2750.0)</f>
        <v>2750</v>
      </c>
      <c r="GE6" s="68"/>
      <c r="GF6" s="68"/>
      <c r="GG6" s="68"/>
      <c r="GH6" s="68"/>
      <c r="GI6" s="65"/>
      <c r="GJ6" s="66">
        <v>-0.1</v>
      </c>
      <c r="GK6" s="67">
        <f>IFERROR(__xludf.DUMMYFUNCTION("IMPORTRANGE(""https://docs.google.com/spreadsheets/d/1IoplUkHhpdaz06xAEPbfFFzhWbaKWpY8mOVlTs7JAaw/edit#gid=8237126"",""K22"")"),2750.0)</f>
        <v>2750</v>
      </c>
      <c r="GL6" s="68"/>
      <c r="GM6" s="68"/>
      <c r="GN6" s="68"/>
      <c r="GO6" s="68"/>
      <c r="GP6" s="65"/>
      <c r="GQ6" s="66">
        <v>-0.1</v>
      </c>
      <c r="GR6" s="67">
        <f>IFERROR(__xludf.DUMMYFUNCTION("IMPORTRANGE(""https://docs.google.com/spreadsheets/d/1IoplUkHhpdaz06xAEPbfFFzhWbaKWpY8mOVlTs7JAaw/edit#gid=8237126"",""L22"")"),2600.0)</f>
        <v>2600</v>
      </c>
      <c r="GS6" s="68"/>
      <c r="GT6" s="68"/>
      <c r="GU6" s="68"/>
      <c r="GV6" s="68"/>
      <c r="GW6" s="65"/>
      <c r="GX6" s="66">
        <v>-0.1</v>
      </c>
      <c r="GY6" s="67">
        <f>IFERROR(__xludf.DUMMYFUNCTION("IMPORTRANGE(""https://docs.google.com/spreadsheets/d/1IoplUkHhpdaz06xAEPbfFFzhWbaKWpY8mOVlTs7JAaw/edit#gid=8237126"",""L22"")"),2600.0)</f>
        <v>2600</v>
      </c>
      <c r="GZ6" s="68"/>
      <c r="HA6" s="68"/>
      <c r="HB6" s="68"/>
      <c r="HC6" s="68"/>
      <c r="HD6" s="65"/>
      <c r="HE6" s="66">
        <v>-0.1</v>
      </c>
      <c r="HF6" s="67">
        <f>IFERROR(__xludf.DUMMYFUNCTION("IMPORTRANGE(""https://docs.google.com/spreadsheets/d/1IoplUkHhpdaz06xAEPbfFFzhWbaKWpY8mOVlTs7JAaw/edit#gid=8237126"",""L22"")"),2600.0)</f>
        <v>2600</v>
      </c>
      <c r="HG6" s="68"/>
      <c r="HH6" s="68"/>
      <c r="HI6" s="68"/>
      <c r="HJ6" s="68"/>
      <c r="HK6" s="65"/>
      <c r="HL6" s="66">
        <v>-0.1</v>
      </c>
      <c r="HM6" s="67">
        <f>IFERROR(__xludf.DUMMYFUNCTION("IMPORTRANGE(""https://docs.google.com/spreadsheets/d/1IoplUkHhpdaz06xAEPbfFFzhWbaKWpY8mOVlTs7JAaw/edit#gid=8237126"",""L22"")"),2600.0)</f>
        <v>2600</v>
      </c>
      <c r="HN6" s="68"/>
      <c r="HO6" s="68"/>
      <c r="HP6" s="68"/>
      <c r="HQ6" s="68"/>
      <c r="HR6" s="65"/>
      <c r="HS6" s="66">
        <v>-0.1</v>
      </c>
      <c r="HT6" s="67">
        <f>IFERROR(__xludf.DUMMYFUNCTION("IMPORTRANGE(""https://docs.google.com/spreadsheets/d/1IoplUkHhpdaz06xAEPbfFFzhWbaKWpY8mOVlTs7JAaw/edit#gid=8237126"",""M22"")"),2150.0)</f>
        <v>2150</v>
      </c>
      <c r="HU6" s="68"/>
      <c r="HV6" s="68"/>
      <c r="HW6" s="68"/>
      <c r="HX6" s="68"/>
      <c r="HY6" s="65"/>
      <c r="HZ6" s="66">
        <v>-0.1</v>
      </c>
      <c r="IA6" s="67">
        <f>IFERROR(__xludf.DUMMYFUNCTION("IMPORTRANGE(""https://docs.google.com/spreadsheets/d/1IoplUkHhpdaz06xAEPbfFFzhWbaKWpY8mOVlTs7JAaw/edit#gid=8237126"",""M22"")"),2150.0)</f>
        <v>2150</v>
      </c>
      <c r="IB6" s="68"/>
      <c r="IC6" s="68"/>
      <c r="ID6" s="68"/>
      <c r="IE6" s="68"/>
      <c r="IF6" s="65"/>
      <c r="IG6" s="89">
        <v>-0.1</v>
      </c>
      <c r="IH6" s="67">
        <f>IFERROR(__xludf.DUMMYFUNCTION("IMPORTRANGE(""https://docs.google.com/spreadsheets/d/1IoplUkHhpdaz06xAEPbfFFzhWbaKWpY8mOVlTs7JAaw/edit#gid=8237126"",""M22"")"),2150.0)</f>
        <v>2150</v>
      </c>
      <c r="II6" s="68"/>
      <c r="IJ6" s="68"/>
      <c r="IK6" s="68"/>
      <c r="IL6" s="68"/>
      <c r="IM6" s="65"/>
      <c r="IN6" s="89">
        <v>-0.1</v>
      </c>
      <c r="IO6" s="67">
        <f>IFERROR(__xludf.DUMMYFUNCTION("IMPORTRANGE(""https://docs.google.com/spreadsheets/d/1IoplUkHhpdaz06xAEPbfFFzhWbaKWpY8mOVlTs7JAaw/edit#gid=8237126"",""M22"")"),2150.0)</f>
        <v>2150</v>
      </c>
      <c r="IP6" s="68"/>
      <c r="IQ6" s="68"/>
      <c r="IR6" s="68"/>
      <c r="IS6" s="68"/>
      <c r="IT6" s="65"/>
      <c r="IU6" s="89">
        <v>-0.1</v>
      </c>
      <c r="IV6" s="67">
        <f>IFERROR(__xludf.DUMMYFUNCTION("IMPORTRANGE(""https://docs.google.com/spreadsheets/d/1IoplUkHhpdaz06xAEPbfFFzhWbaKWpY8mOVlTs7JAaw/edit#gid=8237126"",""N22"")"),1600.0)</f>
        <v>1600</v>
      </c>
      <c r="IW6" s="68"/>
      <c r="IX6" s="68"/>
      <c r="IY6" s="68"/>
      <c r="IZ6" s="68"/>
      <c r="JA6" s="65"/>
      <c r="JB6" s="66">
        <v>-0.1</v>
      </c>
      <c r="JC6" s="67">
        <f>IFERROR(__xludf.DUMMYFUNCTION("IMPORTRANGE(""https://docs.google.com/spreadsheets/d/1IoplUkHhpdaz06xAEPbfFFzhWbaKWpY8mOVlTs7JAaw/edit#gid=8237126"",""N22"")"),1600.0)</f>
        <v>1600</v>
      </c>
      <c r="JD6" s="68"/>
      <c r="JE6" s="68"/>
      <c r="JF6" s="68"/>
      <c r="JG6" s="68"/>
      <c r="JH6" s="65"/>
      <c r="JI6" s="66">
        <v>-0.1</v>
      </c>
      <c r="JJ6" s="67">
        <f>IFERROR(__xludf.DUMMYFUNCTION("IMPORTRANGE(""https://docs.google.com/spreadsheets/d/1IoplUkHhpdaz06xAEPbfFFzhWbaKWpY8mOVlTs7JAaw/edit#gid=8237126"",""N22"")"),1600.0)</f>
        <v>1600</v>
      </c>
      <c r="JK6" s="68"/>
      <c r="JL6" s="68"/>
      <c r="JM6" s="68"/>
      <c r="JN6" s="68"/>
      <c r="JO6" s="65"/>
      <c r="JP6" s="66">
        <v>-0.1</v>
      </c>
      <c r="JQ6" s="67">
        <f>IFERROR(__xludf.DUMMYFUNCTION("IMPORTRANGE(""https://docs.google.com/spreadsheets/d/1IoplUkHhpdaz06xAEPbfFFzhWbaKWpY8mOVlTs7JAaw/edit#gid=8237126"",""N22"")"),1600.0)</f>
        <v>1600</v>
      </c>
      <c r="JR6" s="68"/>
      <c r="JS6" s="68"/>
      <c r="JT6" s="68"/>
      <c r="JU6" s="68"/>
      <c r="JV6" s="65"/>
      <c r="JW6" s="66">
        <v>-0.1</v>
      </c>
      <c r="JX6" s="67">
        <f>IFERROR(__xludf.DUMMYFUNCTION("IMPORTRANGE(""https://docs.google.com/spreadsheets/d/1IoplUkHhpdaz06xAEPbfFFzhWbaKWpY8mOVlTs7JAaw/edit#gid=8237126"",""N22"")"),1600.0)</f>
        <v>1600</v>
      </c>
      <c r="JY6" s="68"/>
      <c r="JZ6" s="68"/>
      <c r="KA6" s="68"/>
      <c r="KB6" s="68"/>
      <c r="KC6" s="65"/>
      <c r="KD6" s="66">
        <v>-0.1</v>
      </c>
      <c r="KE6" s="67">
        <f>IFERROR(__xludf.DUMMYFUNCTION("IMPORTRANGE(""https://docs.google.com/spreadsheets/d/1IoplUkHhpdaz06xAEPbfFFzhWbaKWpY8mOVlTs7JAaw/edit#gid=8237126"",""N22"")"),1600.0)</f>
        <v>1600</v>
      </c>
      <c r="KF6" s="68"/>
      <c r="KG6" s="68"/>
      <c r="KH6" s="68"/>
      <c r="KI6" s="68"/>
      <c r="KJ6" s="65"/>
      <c r="KK6" s="52"/>
      <c r="KL6" s="52"/>
      <c r="KM6" s="52"/>
      <c r="KN6" s="52"/>
      <c r="KO6" s="52"/>
      <c r="KP6" s="52"/>
      <c r="KQ6" s="52"/>
      <c r="KR6" s="52"/>
    </row>
    <row r="7" ht="13.5" customHeight="1">
      <c r="A7" s="53">
        <v>38.0</v>
      </c>
      <c r="B7" s="54" t="s">
        <v>29</v>
      </c>
      <c r="C7" s="79" t="s">
        <v>30</v>
      </c>
      <c r="D7" s="80">
        <v>3.0</v>
      </c>
      <c r="E7" s="81">
        <v>8.0</v>
      </c>
      <c r="F7" s="57" t="s">
        <v>19</v>
      </c>
      <c r="G7" s="82">
        <v>2.0</v>
      </c>
      <c r="H7" s="58"/>
      <c r="I7" s="90" t="s">
        <v>31</v>
      </c>
      <c r="J7" s="91"/>
      <c r="K7" s="92"/>
      <c r="L7" s="92"/>
      <c r="M7" s="92"/>
      <c r="N7" s="63" t="s">
        <v>20</v>
      </c>
      <c r="O7" s="64"/>
      <c r="P7" s="65"/>
      <c r="Q7" s="66">
        <v>-0.1</v>
      </c>
      <c r="R7" s="67">
        <f>IFERROR(__xludf.DUMMYFUNCTION("IMPORTRANGE(""https://docs.google.com/spreadsheets/d/1IoplUkHhpdaz06xAEPbfFFzhWbaKWpY8mOVlTs7JAaw/edit#gid=8237126"",""H20"")"),1700.0)</f>
        <v>1700</v>
      </c>
      <c r="S7" s="68"/>
      <c r="T7" s="68"/>
      <c r="U7" s="68"/>
      <c r="V7" s="68"/>
      <c r="W7" s="65"/>
      <c r="X7" s="66">
        <v>-0.1</v>
      </c>
      <c r="Y7" s="67">
        <f>IFERROR(__xludf.DUMMYFUNCTION("IMPORTRANGE(""https://docs.google.com/spreadsheets/d/1IoplUkHhpdaz06xAEPbfFFzhWbaKWpY8mOVlTs7JAaw/edit#gid=8237126"",""H20"")"),1700.0)</f>
        <v>1700</v>
      </c>
      <c r="Z7" s="68"/>
      <c r="AA7" s="68"/>
      <c r="AB7" s="68"/>
      <c r="AC7" s="68"/>
      <c r="AD7" s="65"/>
      <c r="AE7" s="66">
        <v>-0.1</v>
      </c>
      <c r="AF7" s="67">
        <f>IFERROR(__xludf.DUMMYFUNCTION("IMPORTRANGE(""https://docs.google.com/spreadsheets/d/1IoplUkHhpdaz06xAEPbfFFzhWbaKWpY8mOVlTs7JAaw/edit#gid=8237126"",""H20"")"),1700.0)</f>
        <v>1700</v>
      </c>
      <c r="AG7" s="68"/>
      <c r="AH7" s="68"/>
      <c r="AI7" s="68"/>
      <c r="AJ7" s="68"/>
      <c r="AK7" s="65"/>
      <c r="AL7" s="66">
        <v>-0.1</v>
      </c>
      <c r="AM7" s="67">
        <f>IFERROR(__xludf.DUMMYFUNCTION("IMPORTRANGE(""https://docs.google.com/spreadsheets/d/1IoplUkHhpdaz06xAEPbfFFzhWbaKWpY8mOVlTs7JAaw/edit#gid=8237126"",""H20"")"),1700.0)</f>
        <v>1700</v>
      </c>
      <c r="AN7" s="68"/>
      <c r="AO7" s="68"/>
      <c r="AP7" s="68"/>
      <c r="AQ7" s="68"/>
      <c r="AR7" s="65"/>
      <c r="AS7" s="66">
        <v>-0.1</v>
      </c>
      <c r="AT7" s="67">
        <f>IFERROR(__xludf.DUMMYFUNCTION("IMPORTRANGE(""https://docs.google.com/spreadsheets/d/1IoplUkHhpdaz06xAEPbfFFzhWbaKWpY8mOVlTs7JAaw/edit#gid=8237126"",""H20"")"),1700.0)</f>
        <v>1700</v>
      </c>
      <c r="AU7" s="68"/>
      <c r="AV7" s="68"/>
      <c r="AW7" s="68"/>
      <c r="AX7" s="68"/>
      <c r="AY7" s="65"/>
      <c r="AZ7" s="66">
        <v>-0.1</v>
      </c>
      <c r="BA7" s="67">
        <f>IFERROR(__xludf.DUMMYFUNCTION("IMPORTRANGE(""https://docs.google.com/spreadsheets/d/1IoplUkHhpdaz06xAEPbfFFzhWbaKWpY8mOVlTs7JAaw/edit#gid=8237126"",""H20"")"),1700.0)</f>
        <v>1700</v>
      </c>
      <c r="BB7" s="68"/>
      <c r="BC7" s="68"/>
      <c r="BD7" s="68"/>
      <c r="BE7" s="68"/>
      <c r="BF7" s="65"/>
      <c r="BG7" s="66">
        <v>-0.1</v>
      </c>
      <c r="BH7" s="67">
        <f>IFERROR(__xludf.DUMMYFUNCTION("IMPORTRANGE(""https://docs.google.com/spreadsheets/d/1IoplUkHhpdaz06xAEPbfFFzhWbaKWpY8mOVlTs7JAaw/edit#gid=8237126"",""H20"")"),1700.0)</f>
        <v>1700</v>
      </c>
      <c r="BI7" s="68"/>
      <c r="BJ7" s="68"/>
      <c r="BK7" s="68"/>
      <c r="BL7" s="68"/>
      <c r="BM7" s="65"/>
      <c r="BN7" s="66">
        <v>-0.1</v>
      </c>
      <c r="BO7" s="67">
        <f>IFERROR(__xludf.DUMMYFUNCTION("IMPORTRANGE(""https://docs.google.com/spreadsheets/d/1IoplUkHhpdaz06xAEPbfFFzhWbaKWpY8mOVlTs7JAaw/edit#gid=8237126"",""H20"")"),1700.0)</f>
        <v>1700</v>
      </c>
      <c r="BP7" s="68"/>
      <c r="BQ7" s="68"/>
      <c r="BR7" s="68"/>
      <c r="BS7" s="68"/>
      <c r="BT7" s="65"/>
      <c r="BU7" s="66">
        <v>-0.1</v>
      </c>
      <c r="BV7" s="67">
        <f>IFERROR(__xludf.DUMMYFUNCTION("IMPORTRANGE(""https://docs.google.com/spreadsheets/d/1IoplUkHhpdaz06xAEPbfFFzhWbaKWpY8mOVlTs7JAaw/edit#gid=8237126"",""H20"")"),1700.0)</f>
        <v>1700</v>
      </c>
      <c r="BW7" s="68"/>
      <c r="BX7" s="68"/>
      <c r="BY7" s="68"/>
      <c r="BZ7" s="68"/>
      <c r="CA7" s="65"/>
      <c r="CB7" s="66">
        <v>-0.1</v>
      </c>
      <c r="CC7" s="67">
        <f>IFERROR(__xludf.DUMMYFUNCTION("IMPORTRANGE(""https://docs.google.com/spreadsheets/d/1IoplUkHhpdaz06xAEPbfFFzhWbaKWpY8mOVlTs7JAaw/edit#gid=8237126"",""H20"")"),1700.0)</f>
        <v>1700</v>
      </c>
      <c r="CD7" s="68"/>
      <c r="CE7" s="68"/>
      <c r="CF7" s="68"/>
      <c r="CG7" s="68"/>
      <c r="CH7" s="65"/>
      <c r="CI7" s="66">
        <v>-0.1</v>
      </c>
      <c r="CJ7" s="67">
        <f>IFERROR(__xludf.DUMMYFUNCTION("IMPORTRANGE(""https://docs.google.com/spreadsheets/d/1IoplUkHhpdaz06xAEPbfFFzhWbaKWpY8mOVlTs7JAaw/edit#gid=8237126"",""H20"")"),1700.0)</f>
        <v>1700</v>
      </c>
      <c r="CK7" s="68"/>
      <c r="CL7" s="68"/>
      <c r="CM7" s="68"/>
      <c r="CN7" s="68"/>
      <c r="CO7" s="65"/>
      <c r="CP7" s="66">
        <v>-0.1</v>
      </c>
      <c r="CQ7" s="67">
        <f>IFERROR(__xludf.DUMMYFUNCTION("IMPORTRANGE(""https://docs.google.com/spreadsheets/d/1IoplUkHhpdaz06xAEPbfFFzhWbaKWpY8mOVlTs7JAaw/edit#gid=8237126"",""H20"")"),1700.0)</f>
        <v>1700</v>
      </c>
      <c r="CR7" s="68"/>
      <c r="CS7" s="68"/>
      <c r="CT7" s="68"/>
      <c r="CU7" s="68"/>
      <c r="CV7" s="65"/>
      <c r="CW7" s="66">
        <v>-0.1</v>
      </c>
      <c r="CX7" s="67">
        <f>IFERROR(__xludf.DUMMYFUNCTION("IMPORTRANGE(""https://docs.google.com/spreadsheets/d/1Wvg6tIioXmHDdnx-1fj_U03owN9rK8XgN6lgHErmPbA/edit#gid=8237126"",""H20"")"),1950.0)</f>
        <v>1950</v>
      </c>
      <c r="CY7" s="68"/>
      <c r="CZ7" s="68"/>
      <c r="DA7" s="68"/>
      <c r="DB7" s="68"/>
      <c r="DC7" s="74"/>
      <c r="DD7" s="66">
        <v>-0.1</v>
      </c>
      <c r="DE7" s="67">
        <f>IFERROR(__xludf.DUMMYFUNCTION("IMPORTRANGE(""https://docs.google.com/spreadsheets/d/1Wvg6tIioXmHDdnx-1fj_U03owN9rK8XgN6lgHErmPbA/edit#gid=8237126"",""I20"")"),2500.0)</f>
        <v>2500</v>
      </c>
      <c r="DF7" s="68"/>
      <c r="DG7" s="68"/>
      <c r="DH7" s="68"/>
      <c r="DI7" s="68"/>
      <c r="DJ7" s="74"/>
      <c r="DK7" s="66">
        <v>-0.1</v>
      </c>
      <c r="DL7" s="67">
        <f>IFERROR(__xludf.DUMMYFUNCTION("IMPORTRANGE(""https://docs.google.com/spreadsheets/d/1Wvg6tIioXmHDdnx-1fj_U03owN9rK8XgN6lgHErmPbA/edit#gid=8237126"",""I20"")"),2500.0)</f>
        <v>2500</v>
      </c>
      <c r="DM7" s="68"/>
      <c r="DN7" s="68"/>
      <c r="DO7" s="68"/>
      <c r="DP7" s="68"/>
      <c r="DQ7" s="74"/>
      <c r="DR7" s="66">
        <v>-0.1</v>
      </c>
      <c r="DS7" s="67">
        <f>IFERROR(__xludf.DUMMYFUNCTION("IMPORTRANGE(""https://docs.google.com/spreadsheets/d/1Wvg6tIioXmHDdnx-1fj_U03owN9rK8XgN6lgHErmPbA/edit#gid=8237126"",""I20"")"),2500.0)</f>
        <v>2500</v>
      </c>
      <c r="DT7" s="68"/>
      <c r="DU7" s="68"/>
      <c r="DV7" s="68"/>
      <c r="DW7" s="68"/>
      <c r="DX7" s="74"/>
      <c r="DY7" s="66">
        <v>-0.1</v>
      </c>
      <c r="DZ7" s="67">
        <f>IFERROR(__xludf.DUMMYFUNCTION("IMPORTRANGE(""https://docs.google.com/spreadsheets/d/1Wvg6tIioXmHDdnx-1fj_U03owN9rK8XgN6lgHErmPbA/edit#gid=8237126"",""I20"")"),2500.0)</f>
        <v>2500</v>
      </c>
      <c r="EA7" s="68"/>
      <c r="EB7" s="68"/>
      <c r="EC7" s="68"/>
      <c r="ED7" s="68"/>
      <c r="EE7" s="74"/>
      <c r="EF7" s="72" t="s">
        <v>22</v>
      </c>
      <c r="EG7" s="67" t="s">
        <v>23</v>
      </c>
      <c r="EH7" s="68"/>
      <c r="EI7" s="68"/>
      <c r="EJ7" s="68"/>
      <c r="EK7" s="68"/>
      <c r="EL7" s="68"/>
      <c r="EM7" s="72" t="s">
        <v>22</v>
      </c>
      <c r="EN7" s="67" t="s">
        <v>23</v>
      </c>
      <c r="EO7" s="68"/>
      <c r="EP7" s="68"/>
      <c r="EQ7" s="68"/>
      <c r="ER7" s="68"/>
      <c r="ES7" s="68"/>
      <c r="ET7" s="86">
        <v>-0.1</v>
      </c>
      <c r="EU7" s="67">
        <f>IFERROR(__xludf.DUMMYFUNCTION("IMPORTRANGE(""https://docs.google.com/spreadsheets/d/1Wvg6tIioXmHDdnx-1fj_U03owN9rK8XgN6lgHErmPbA/edit#gid=8237126"",""J20"")"),2800.0)</f>
        <v>2800</v>
      </c>
      <c r="EV7" s="68"/>
      <c r="EW7" s="68"/>
      <c r="EX7" s="68"/>
      <c r="EY7" s="68"/>
      <c r="EZ7" s="74"/>
      <c r="FA7" s="66">
        <v>-0.1</v>
      </c>
      <c r="FB7" s="67">
        <f>IFERROR(__xludf.DUMMYFUNCTION("IMPORTRANGE(""https://docs.google.com/spreadsheets/d/1Wvg6tIioXmHDdnx-1fj_U03owN9rK8XgN6lgHErmPbA/edit#gid=8237126"",""J20"")"),2800.0)</f>
        <v>2800</v>
      </c>
      <c r="FC7" s="68"/>
      <c r="FD7" s="68"/>
      <c r="FE7" s="68"/>
      <c r="FF7" s="68"/>
      <c r="FG7" s="74"/>
      <c r="FH7" s="66">
        <v>-0.1</v>
      </c>
      <c r="FI7" s="67">
        <f>IFERROR(__xludf.DUMMYFUNCTION("IMPORTRANGE(""https://docs.google.com/spreadsheets/d/1Wvg6tIioXmHDdnx-1fj_U03owN9rK8XgN6lgHErmPbA/edit#gid=8237126"",""J20"")"),2800.0)</f>
        <v>2800</v>
      </c>
      <c r="FJ7" s="68"/>
      <c r="FK7" s="68"/>
      <c r="FL7" s="68"/>
      <c r="FM7" s="68"/>
      <c r="FN7" s="74"/>
      <c r="FO7" s="66">
        <v>-0.1</v>
      </c>
      <c r="FP7" s="67">
        <f>IFERROR(__xludf.DUMMYFUNCTION("IMPORTRANGE(""https://docs.google.com/spreadsheets/d/1IoplUkHhpdaz06xAEPbfFFzhWbaKWpY8mOVlTs7JAaw/edit#gid=8237126"",""K20"")"),3100.0)</f>
        <v>3100</v>
      </c>
      <c r="FQ7" s="68"/>
      <c r="FR7" s="68"/>
      <c r="FS7" s="68"/>
      <c r="FT7" s="68"/>
      <c r="FU7" s="74"/>
      <c r="FV7" s="66">
        <v>-0.1</v>
      </c>
      <c r="FW7" s="67">
        <f>IFERROR(__xludf.DUMMYFUNCTION("IMPORTRANGE(""https://docs.google.com/spreadsheets/d/1IoplUkHhpdaz06xAEPbfFFzhWbaKWpY8mOVlTs7JAaw/edit#gid=8237126"",""K20"")"),3100.0)</f>
        <v>3100</v>
      </c>
      <c r="FX7" s="68"/>
      <c r="FY7" s="68"/>
      <c r="FZ7" s="68"/>
      <c r="GA7" s="68"/>
      <c r="GB7" s="74"/>
      <c r="GC7" s="66">
        <v>-0.1</v>
      </c>
      <c r="GD7" s="67">
        <f>IFERROR(__xludf.DUMMYFUNCTION("IMPORTRANGE(""https://docs.google.com/spreadsheets/d/1IoplUkHhpdaz06xAEPbfFFzhWbaKWpY8mOVlTs7JAaw/edit#gid=8237126"",""K20"")"),3100.0)</f>
        <v>3100</v>
      </c>
      <c r="GE7" s="68"/>
      <c r="GF7" s="68"/>
      <c r="GG7" s="68"/>
      <c r="GH7" s="68"/>
      <c r="GI7" s="74"/>
      <c r="GJ7" s="66">
        <v>-0.1</v>
      </c>
      <c r="GK7" s="67">
        <f>IFERROR(__xludf.DUMMYFUNCTION("IMPORTRANGE(""https://docs.google.com/spreadsheets/d/1IoplUkHhpdaz06xAEPbfFFzhWbaKWpY8mOVlTs7JAaw/edit#gid=8237126"",""K20"")"),3100.0)</f>
        <v>3100</v>
      </c>
      <c r="GL7" s="68"/>
      <c r="GM7" s="68"/>
      <c r="GN7" s="68"/>
      <c r="GO7" s="68"/>
      <c r="GP7" s="74"/>
      <c r="GQ7" s="66">
        <v>-0.1</v>
      </c>
      <c r="GR7" s="67">
        <f>IFERROR(__xludf.DUMMYFUNCTION("IMPORTRANGE(""https://docs.google.com/spreadsheets/d/1IoplUkHhpdaz06xAEPbfFFzhWbaKWpY8mOVlTs7JAaw/edit#gid=8237126"",""L20"")"),2700.0)</f>
        <v>2700</v>
      </c>
      <c r="GS7" s="68"/>
      <c r="GT7" s="68"/>
      <c r="GU7" s="68"/>
      <c r="GV7" s="68"/>
      <c r="GW7" s="74"/>
      <c r="GX7" s="66">
        <v>-0.1</v>
      </c>
      <c r="GY7" s="67">
        <f>IFERROR(__xludf.DUMMYFUNCTION("IMPORTRANGE(""https://docs.google.com/spreadsheets/d/1IoplUkHhpdaz06xAEPbfFFzhWbaKWpY8mOVlTs7JAaw/edit#gid=8237126"",""L20"")"),2700.0)</f>
        <v>2700</v>
      </c>
      <c r="GZ7" s="68"/>
      <c r="HA7" s="68"/>
      <c r="HB7" s="68"/>
      <c r="HC7" s="68"/>
      <c r="HD7" s="74"/>
      <c r="HE7" s="66">
        <v>-0.1</v>
      </c>
      <c r="HF7" s="67">
        <f>IFERROR(__xludf.DUMMYFUNCTION("IMPORTRANGE(""https://docs.google.com/spreadsheets/d/1IoplUkHhpdaz06xAEPbfFFzhWbaKWpY8mOVlTs7JAaw/edit#gid=8237126"",""L20"")"),2700.0)</f>
        <v>2700</v>
      </c>
      <c r="HG7" s="68"/>
      <c r="HH7" s="68"/>
      <c r="HI7" s="68"/>
      <c r="HJ7" s="68"/>
      <c r="HK7" s="74"/>
      <c r="HL7" s="66">
        <v>-0.1</v>
      </c>
      <c r="HM7" s="67">
        <f>IFERROR(__xludf.DUMMYFUNCTION("IMPORTRANGE(""https://docs.google.com/spreadsheets/d/1IoplUkHhpdaz06xAEPbfFFzhWbaKWpY8mOVlTs7JAaw/edit#gid=8237126"",""L20"")"),2700.0)</f>
        <v>2700</v>
      </c>
      <c r="HN7" s="68"/>
      <c r="HO7" s="68"/>
      <c r="HP7" s="68"/>
      <c r="HQ7" s="68"/>
      <c r="HR7" s="74"/>
      <c r="HS7" s="66">
        <v>-0.1</v>
      </c>
      <c r="HT7" s="67">
        <f>IFERROR(__xludf.DUMMYFUNCTION("IMPORTRANGE(""https://docs.google.com/spreadsheets/d/1IoplUkHhpdaz06xAEPbfFFzhWbaKWpY8mOVlTs7JAaw/edit#gid=8237126"",""M20"")"),2100.0)</f>
        <v>2100</v>
      </c>
      <c r="HU7" s="68"/>
      <c r="HV7" s="68"/>
      <c r="HW7" s="68"/>
      <c r="HX7" s="68"/>
      <c r="HY7" s="74"/>
      <c r="HZ7" s="66">
        <v>-0.1</v>
      </c>
      <c r="IA7" s="67">
        <f>IFERROR(__xludf.DUMMYFUNCTION("IMPORTRANGE(""https://docs.google.com/spreadsheets/d/1IoplUkHhpdaz06xAEPbfFFzhWbaKWpY8mOVlTs7JAaw/edit#gid=8237126"",""M20"")"),2100.0)</f>
        <v>2100</v>
      </c>
      <c r="IB7" s="68"/>
      <c r="IC7" s="68"/>
      <c r="ID7" s="68"/>
      <c r="IE7" s="68"/>
      <c r="IF7" s="74"/>
      <c r="IG7" s="66">
        <v>-0.1</v>
      </c>
      <c r="IH7" s="67">
        <f>IFERROR(__xludf.DUMMYFUNCTION("IMPORTRANGE(""https://docs.google.com/spreadsheets/d/1IoplUkHhpdaz06xAEPbfFFzhWbaKWpY8mOVlTs7JAaw/edit#gid=8237126"",""M20"")"),2100.0)</f>
        <v>2100</v>
      </c>
      <c r="II7" s="68"/>
      <c r="IJ7" s="68"/>
      <c r="IK7" s="68"/>
      <c r="IL7" s="68"/>
      <c r="IM7" s="65"/>
      <c r="IN7" s="66">
        <v>-0.1</v>
      </c>
      <c r="IO7" s="67">
        <f>IFERROR(__xludf.DUMMYFUNCTION("IMPORTRANGE(""https://docs.google.com/spreadsheets/d/1IoplUkHhpdaz06xAEPbfFFzhWbaKWpY8mOVlTs7JAaw/edit#gid=8237126"",""N20"")"),1700.0)</f>
        <v>1700</v>
      </c>
      <c r="IP7" s="68"/>
      <c r="IQ7" s="68"/>
      <c r="IR7" s="68"/>
      <c r="IS7" s="68"/>
      <c r="IT7" s="65"/>
      <c r="IU7" s="66">
        <v>-0.1</v>
      </c>
      <c r="IV7" s="67">
        <f>IFERROR(__xludf.DUMMYFUNCTION("IMPORTRANGE(""https://docs.google.com/spreadsheets/d/1IoplUkHhpdaz06xAEPbfFFzhWbaKWpY8mOVlTs7JAaw/edit#gid=8237126"",""N20"")"),1700.0)</f>
        <v>1700</v>
      </c>
      <c r="IW7" s="68"/>
      <c r="IX7" s="68"/>
      <c r="IY7" s="68"/>
      <c r="IZ7" s="68"/>
      <c r="JA7" s="65"/>
      <c r="JB7" s="66">
        <v>-0.1</v>
      </c>
      <c r="JC7" s="67">
        <f>IFERROR(__xludf.DUMMYFUNCTION("IMPORTRANGE(""https://docs.google.com/spreadsheets/d/1IoplUkHhpdaz06xAEPbfFFzhWbaKWpY8mOVlTs7JAaw/edit#gid=8237126"",""N20"")"),1700.0)</f>
        <v>1700</v>
      </c>
      <c r="JD7" s="68"/>
      <c r="JE7" s="68"/>
      <c r="JF7" s="68"/>
      <c r="JG7" s="68"/>
      <c r="JH7" s="65"/>
      <c r="JI7" s="66">
        <v>-0.1</v>
      </c>
      <c r="JJ7" s="67">
        <f>IFERROR(__xludf.DUMMYFUNCTION("IMPORTRANGE(""https://docs.google.com/spreadsheets/d/1IoplUkHhpdaz06xAEPbfFFzhWbaKWpY8mOVlTs7JAaw/edit#gid=8237126"",""N20"")"),1700.0)</f>
        <v>1700</v>
      </c>
      <c r="JK7" s="68"/>
      <c r="JL7" s="68"/>
      <c r="JM7" s="68"/>
      <c r="JN7" s="68"/>
      <c r="JO7" s="65"/>
      <c r="JP7" s="66">
        <v>-0.1</v>
      </c>
      <c r="JQ7" s="67">
        <f>IFERROR(__xludf.DUMMYFUNCTION("IMPORTRANGE(""https://docs.google.com/spreadsheets/d/1IoplUkHhpdaz06xAEPbfFFzhWbaKWpY8mOVlTs7JAaw/edit#gid=8237126"",""N20"")"),1700.0)</f>
        <v>1700</v>
      </c>
      <c r="JR7" s="68"/>
      <c r="JS7" s="68"/>
      <c r="JT7" s="68"/>
      <c r="JU7" s="68"/>
      <c r="JV7" s="65"/>
      <c r="JW7" s="66">
        <v>-0.1</v>
      </c>
      <c r="JX7" s="67">
        <f>IFERROR(__xludf.DUMMYFUNCTION("IMPORTRANGE(""https://docs.google.com/spreadsheets/d/1IoplUkHhpdaz06xAEPbfFFzhWbaKWpY8mOVlTs7JAaw/edit#gid=8237126"",""N20"")"),1700.0)</f>
        <v>1700</v>
      </c>
      <c r="JY7" s="68"/>
      <c r="JZ7" s="68"/>
      <c r="KA7" s="68"/>
      <c r="KB7" s="68"/>
      <c r="KC7" s="65"/>
      <c r="KD7" s="66">
        <v>-0.1</v>
      </c>
      <c r="KE7" s="67">
        <f>IFERROR(__xludf.DUMMYFUNCTION("IMPORTRANGE(""https://docs.google.com/spreadsheets/d/1IoplUkHhpdaz06xAEPbfFFzhWbaKWpY8mOVlTs7JAaw/edit#gid=8237126"",""N20"")"),1700.0)</f>
        <v>1700</v>
      </c>
      <c r="KF7" s="68"/>
      <c r="KG7" s="68"/>
      <c r="KH7" s="68"/>
      <c r="KI7" s="68"/>
      <c r="KJ7" s="65"/>
      <c r="KK7" s="52"/>
      <c r="KL7" s="52"/>
      <c r="KM7" s="52"/>
      <c r="KN7" s="52"/>
      <c r="KO7" s="52"/>
      <c r="KP7" s="52"/>
      <c r="KQ7" s="52"/>
      <c r="KR7" s="52"/>
    </row>
    <row r="8" ht="13.5" customHeight="1">
      <c r="A8" s="93">
        <v>37.0</v>
      </c>
      <c r="B8" s="94" t="s">
        <v>32</v>
      </c>
      <c r="C8" s="94" t="s">
        <v>33</v>
      </c>
      <c r="D8" s="95">
        <v>3.0</v>
      </c>
      <c r="E8" s="96">
        <v>8.0</v>
      </c>
      <c r="F8" s="97" t="s">
        <v>19</v>
      </c>
      <c r="G8" s="98">
        <v>1.0</v>
      </c>
      <c r="H8" s="99"/>
      <c r="I8" s="100"/>
      <c r="J8" s="100"/>
      <c r="K8" s="100"/>
      <c r="L8" s="100"/>
      <c r="M8" s="100"/>
      <c r="N8" s="63" t="s">
        <v>20</v>
      </c>
      <c r="O8" s="101"/>
      <c r="P8" s="102"/>
      <c r="Q8" s="89">
        <v>-0.1</v>
      </c>
      <c r="R8" s="103">
        <f>IFERROR(__xludf.DUMMYFUNCTION("IMPORTRANGE(""https://docs.google.com/spreadsheets/d/1IoplUkHhpdaz06xAEPbfFFzhWbaKWpY8mOVlTs7JAaw/edit#gid=8237126"",""H27"")"),2200.0)</f>
        <v>2200</v>
      </c>
      <c r="S8" s="68"/>
      <c r="T8" s="68"/>
      <c r="U8" s="68"/>
      <c r="V8" s="68"/>
      <c r="W8" s="65"/>
      <c r="X8" s="89">
        <v>-0.1</v>
      </c>
      <c r="Y8" s="103">
        <f>IFERROR(__xludf.DUMMYFUNCTION("IMPORTRANGE(""https://docs.google.com/spreadsheets/d/1IoplUkHhpdaz06xAEPbfFFzhWbaKWpY8mOVlTs7JAaw/edit#gid=8237126"",""H27"")"),2200.0)</f>
        <v>2200</v>
      </c>
      <c r="Z8" s="68"/>
      <c r="AA8" s="68"/>
      <c r="AB8" s="68"/>
      <c r="AC8" s="68"/>
      <c r="AD8" s="65"/>
      <c r="AE8" s="89">
        <v>-0.1</v>
      </c>
      <c r="AF8" s="103">
        <f>IFERROR(__xludf.DUMMYFUNCTION("IMPORTRANGE(""https://docs.google.com/spreadsheets/d/1IoplUkHhpdaz06xAEPbfFFzhWbaKWpY8mOVlTs7JAaw/edit#gid=8237126"",""H27"")"),2200.0)</f>
        <v>2200</v>
      </c>
      <c r="AG8" s="68"/>
      <c r="AH8" s="68"/>
      <c r="AI8" s="68"/>
      <c r="AJ8" s="68"/>
      <c r="AK8" s="65"/>
      <c r="AL8" s="89">
        <v>-0.1</v>
      </c>
      <c r="AM8" s="103">
        <f>IFERROR(__xludf.DUMMYFUNCTION("IMPORTRANGE(""https://docs.google.com/spreadsheets/d/1IoplUkHhpdaz06xAEPbfFFzhWbaKWpY8mOVlTs7JAaw/edit#gid=8237126"",""H27"")"),2200.0)</f>
        <v>2200</v>
      </c>
      <c r="AN8" s="68"/>
      <c r="AO8" s="68"/>
      <c r="AP8" s="68"/>
      <c r="AQ8" s="68"/>
      <c r="AR8" s="65"/>
      <c r="AS8" s="89">
        <v>-0.1</v>
      </c>
      <c r="AT8" s="103">
        <f>IFERROR(__xludf.DUMMYFUNCTION("IMPORTRANGE(""https://docs.google.com/spreadsheets/d/1IoplUkHhpdaz06xAEPbfFFzhWbaKWpY8mOVlTs7JAaw/edit#gid=8237126"",""H27"")"),2200.0)</f>
        <v>2200</v>
      </c>
      <c r="AU8" s="68"/>
      <c r="AV8" s="68"/>
      <c r="AW8" s="68"/>
      <c r="AX8" s="68"/>
      <c r="AY8" s="65"/>
      <c r="AZ8" s="89">
        <v>-0.1</v>
      </c>
      <c r="BA8" s="103">
        <f>IFERROR(__xludf.DUMMYFUNCTION("IMPORTRANGE(""https://docs.google.com/spreadsheets/d/1IoplUkHhpdaz06xAEPbfFFzhWbaKWpY8mOVlTs7JAaw/edit#gid=8237126"",""H27"")"),2200.0)</f>
        <v>2200</v>
      </c>
      <c r="BB8" s="68"/>
      <c r="BC8" s="68"/>
      <c r="BD8" s="68"/>
      <c r="BE8" s="68"/>
      <c r="BF8" s="65"/>
      <c r="BG8" s="104" t="s">
        <v>34</v>
      </c>
      <c r="BH8" s="78" t="s">
        <v>23</v>
      </c>
      <c r="BI8" s="68"/>
      <c r="BJ8" s="68"/>
      <c r="BK8" s="68"/>
      <c r="BL8" s="68"/>
      <c r="BM8" s="68"/>
      <c r="BN8" s="89">
        <v>-0.1</v>
      </c>
      <c r="BO8" s="103">
        <f>IFERROR(__xludf.DUMMYFUNCTION("IMPORTRANGE(""https://docs.google.com/spreadsheets/d/1IoplUkHhpdaz06xAEPbfFFzhWbaKWpY8mOVlTs7JAaw/edit#gid=8237126"",""H27"")"),2200.0)</f>
        <v>2200</v>
      </c>
      <c r="BP8" s="68"/>
      <c r="BQ8" s="68"/>
      <c r="BR8" s="68"/>
      <c r="BS8" s="68"/>
      <c r="BT8" s="65"/>
      <c r="BU8" s="89">
        <v>-0.1</v>
      </c>
      <c r="BV8" s="103">
        <f>IFERROR(__xludf.DUMMYFUNCTION("IMPORTRANGE(""https://docs.google.com/spreadsheets/d/1IoplUkHhpdaz06xAEPbfFFzhWbaKWpY8mOVlTs7JAaw/edit#gid=8237126"",""H27"")"),2200.0)</f>
        <v>2200</v>
      </c>
      <c r="BW8" s="68"/>
      <c r="BX8" s="68"/>
      <c r="BY8" s="68"/>
      <c r="BZ8" s="68"/>
      <c r="CA8" s="65"/>
      <c r="CB8" s="104" t="s">
        <v>34</v>
      </c>
      <c r="CC8" s="78" t="s">
        <v>23</v>
      </c>
      <c r="CD8" s="68"/>
      <c r="CE8" s="68"/>
      <c r="CF8" s="68"/>
      <c r="CG8" s="68"/>
      <c r="CH8" s="68"/>
      <c r="CI8" s="89">
        <v>-0.1</v>
      </c>
      <c r="CJ8" s="103">
        <f>IFERROR(__xludf.DUMMYFUNCTION("IMPORTRANGE(""https://docs.google.com/spreadsheets/d/1IoplUkHhpdaz06xAEPbfFFzhWbaKWpY8mOVlTs7JAaw/edit#gid=8237126"",""H27"")"),2200.0)</f>
        <v>2200</v>
      </c>
      <c r="CK8" s="68"/>
      <c r="CL8" s="68"/>
      <c r="CM8" s="68"/>
      <c r="CN8" s="68"/>
      <c r="CO8" s="65"/>
      <c r="CP8" s="89">
        <v>-0.1</v>
      </c>
      <c r="CQ8" s="103">
        <f>IFERROR(__xludf.DUMMYFUNCTION("IMPORTRANGE(""https://docs.google.com/spreadsheets/d/1IoplUkHhpdaz06xAEPbfFFzhWbaKWpY8mOVlTs7JAaw/edit#gid=8237126"",""H27"")"),2200.0)</f>
        <v>2200</v>
      </c>
      <c r="CR8" s="68"/>
      <c r="CS8" s="68"/>
      <c r="CT8" s="68"/>
      <c r="CU8" s="68"/>
      <c r="CV8" s="65"/>
      <c r="CW8" s="104" t="s">
        <v>34</v>
      </c>
      <c r="CX8" s="78" t="s">
        <v>23</v>
      </c>
      <c r="CY8" s="68"/>
      <c r="CZ8" s="68"/>
      <c r="DA8" s="68"/>
      <c r="DB8" s="68"/>
      <c r="DC8" s="74"/>
      <c r="DD8" s="104" t="s">
        <v>34</v>
      </c>
      <c r="DE8" s="78" t="s">
        <v>23</v>
      </c>
      <c r="DF8" s="68"/>
      <c r="DG8" s="68"/>
      <c r="DH8" s="68"/>
      <c r="DI8" s="68"/>
      <c r="DJ8" s="74"/>
      <c r="DK8" s="104" t="s">
        <v>34</v>
      </c>
      <c r="DL8" s="78" t="s">
        <v>23</v>
      </c>
      <c r="DM8" s="68"/>
      <c r="DN8" s="68"/>
      <c r="DO8" s="68"/>
      <c r="DP8" s="68"/>
      <c r="DQ8" s="74"/>
      <c r="DR8" s="104" t="s">
        <v>34</v>
      </c>
      <c r="DS8" s="78" t="s">
        <v>23</v>
      </c>
      <c r="DT8" s="68"/>
      <c r="DU8" s="68"/>
      <c r="DV8" s="68"/>
      <c r="DW8" s="68"/>
      <c r="DX8" s="65"/>
      <c r="DY8" s="105" t="s">
        <v>23</v>
      </c>
      <c r="DZ8" s="78" t="s">
        <v>23</v>
      </c>
      <c r="EA8" s="68"/>
      <c r="EB8" s="68"/>
      <c r="EC8" s="68"/>
      <c r="ED8" s="68"/>
      <c r="EE8" s="65"/>
      <c r="EF8" s="104" t="s">
        <v>34</v>
      </c>
      <c r="EG8" s="78" t="s">
        <v>23</v>
      </c>
      <c r="EH8" s="68"/>
      <c r="EI8" s="68"/>
      <c r="EJ8" s="68"/>
      <c r="EK8" s="68"/>
      <c r="EL8" s="68"/>
      <c r="EM8" s="106" t="s">
        <v>34</v>
      </c>
      <c r="EN8" s="73" t="s">
        <v>23</v>
      </c>
      <c r="EO8" s="68"/>
      <c r="EP8" s="68"/>
      <c r="EQ8" s="68"/>
      <c r="ER8" s="68"/>
      <c r="ES8" s="74"/>
      <c r="ET8" s="107">
        <v>-0.1</v>
      </c>
      <c r="EU8" s="103">
        <f>IFERROR(__xludf.DUMMYFUNCTION("IMPORTRANGE(""https://docs.google.com/spreadsheets/d/1IoplUkHhpdaz06xAEPbfFFzhWbaKWpY8mOVlTs7JAaw/edit#gid=8237126"",""J27"")"),3600.0)</f>
        <v>3600</v>
      </c>
      <c r="EV8" s="68"/>
      <c r="EW8" s="68"/>
      <c r="EX8" s="68"/>
      <c r="EY8" s="68"/>
      <c r="EZ8" s="65"/>
      <c r="FA8" s="89">
        <v>-0.1</v>
      </c>
      <c r="FB8" s="103">
        <f>IFERROR(__xludf.DUMMYFUNCTION("IMPORTRANGE(""https://docs.google.com/spreadsheets/d/1IoplUkHhpdaz06xAEPbfFFzhWbaKWpY8mOVlTs7JAaw/edit#gid=8237126"",""J27"")"),3600.0)</f>
        <v>3600</v>
      </c>
      <c r="FC8" s="68"/>
      <c r="FD8" s="68"/>
      <c r="FE8" s="68"/>
      <c r="FF8" s="68"/>
      <c r="FG8" s="65"/>
      <c r="FH8" s="108" t="s">
        <v>34</v>
      </c>
      <c r="FI8" s="109" t="s">
        <v>23</v>
      </c>
      <c r="FN8" s="110"/>
      <c r="FO8" s="104" t="s">
        <v>34</v>
      </c>
      <c r="FP8" s="78" t="s">
        <v>23</v>
      </c>
      <c r="FQ8" s="68"/>
      <c r="FR8" s="68"/>
      <c r="FS8" s="68"/>
      <c r="FT8" s="68"/>
      <c r="FU8" s="74"/>
      <c r="FV8" s="69">
        <v>46003.0</v>
      </c>
      <c r="FW8" s="70" t="s">
        <v>21</v>
      </c>
      <c r="GB8" s="71"/>
      <c r="GC8" s="111">
        <v>-0.1</v>
      </c>
      <c r="GD8" s="103">
        <f>IFERROR(__xludf.DUMMYFUNCTION("IMPORTRANGE(""https://docs.google.com/spreadsheets/d/1IoplUkHhpdaz06xAEPbfFFzhWbaKWpY8mOVlTs7JAaw/edit#gid=8237126"",""K27"")"),4000.0)</f>
        <v>4000</v>
      </c>
      <c r="GE8" s="68"/>
      <c r="GF8" s="68"/>
      <c r="GG8" s="68"/>
      <c r="GH8" s="68"/>
      <c r="GI8" s="65"/>
      <c r="GJ8" s="89">
        <v>-0.1</v>
      </c>
      <c r="GK8" s="103">
        <f>IFERROR(__xludf.DUMMYFUNCTION("IMPORTRANGE(""https://docs.google.com/spreadsheets/d/1IoplUkHhpdaz06xAEPbfFFzhWbaKWpY8mOVlTs7JAaw/edit#gid=8237126"",""K27"")"),4000.0)</f>
        <v>4000</v>
      </c>
      <c r="GL8" s="68"/>
      <c r="GM8" s="68"/>
      <c r="GN8" s="68"/>
      <c r="GO8" s="68"/>
      <c r="GP8" s="65"/>
      <c r="GQ8" s="108" t="s">
        <v>34</v>
      </c>
      <c r="GR8" s="112" t="s">
        <v>23</v>
      </c>
      <c r="GS8" s="68"/>
      <c r="GT8" s="68"/>
      <c r="GU8" s="68"/>
      <c r="GV8" s="68"/>
      <c r="GW8" s="65"/>
      <c r="GX8" s="89">
        <v>-0.1</v>
      </c>
      <c r="GY8" s="103">
        <f>IFERROR(__xludf.DUMMYFUNCTION("IMPORTRANGE(""https://docs.google.com/spreadsheets/d/1IoplUkHhpdaz06xAEPbfFFzhWbaKWpY8mOVlTs7JAaw/edit#gid=8237126"",""L27"")"),3600.0)</f>
        <v>3600</v>
      </c>
      <c r="GZ8" s="68"/>
      <c r="HA8" s="68"/>
      <c r="HB8" s="68"/>
      <c r="HC8" s="68"/>
      <c r="HD8" s="65"/>
      <c r="HE8" s="104" t="s">
        <v>34</v>
      </c>
      <c r="HF8" s="78" t="s">
        <v>23</v>
      </c>
      <c r="HG8" s="68"/>
      <c r="HH8" s="68"/>
      <c r="HI8" s="68"/>
      <c r="HJ8" s="68"/>
      <c r="HK8" s="65"/>
      <c r="HL8" s="104" t="s">
        <v>34</v>
      </c>
      <c r="HM8" s="78" t="s">
        <v>23</v>
      </c>
      <c r="HN8" s="68"/>
      <c r="HO8" s="68"/>
      <c r="HP8" s="68"/>
      <c r="HQ8" s="68"/>
      <c r="HR8" s="65"/>
      <c r="HS8" s="89">
        <v>-0.1</v>
      </c>
      <c r="HT8" s="113">
        <f>IFERROR(__xludf.DUMMYFUNCTION("IMPORTRANGE(""https://docs.google.com/spreadsheets/d/1Wvg6tIioXmHDdnx-1fj_U03owN9rK8XgN6lgHErmPbA/edit#gid=8237126"",""M27"")"),3000.0)</f>
        <v>3000</v>
      </c>
      <c r="HU8" s="68"/>
      <c r="HV8" s="68"/>
      <c r="HW8" s="68"/>
      <c r="HX8" s="68"/>
      <c r="HY8" s="74"/>
      <c r="HZ8" s="69">
        <v>46002.0</v>
      </c>
      <c r="IA8" s="70" t="s">
        <v>21</v>
      </c>
      <c r="IF8" s="71"/>
      <c r="IG8" s="89">
        <v>-0.1</v>
      </c>
      <c r="IH8" s="113">
        <f>IFERROR(__xludf.DUMMYFUNCTION("IMPORTRANGE(""https://docs.google.com/spreadsheets/d/1Wvg6tIioXmHDdnx-1fj_U03owN9rK8XgN6lgHErmPbA/edit#gid=8237126"",""M27"")"),3000.0)</f>
        <v>3000</v>
      </c>
      <c r="II8" s="68"/>
      <c r="IJ8" s="68"/>
      <c r="IK8" s="68"/>
      <c r="IL8" s="68"/>
      <c r="IM8" s="74"/>
      <c r="IN8" s="111">
        <v>-0.1</v>
      </c>
      <c r="IO8" s="103">
        <f>IFERROR(__xludf.DUMMYFUNCTION("IMPORTRANGE(""https://docs.google.com/spreadsheets/d/1IoplUkHhpdaz06xAEPbfFFzhWbaKWpY8mOVlTs7JAaw/edit#gid=8237126"",""N27"")"),2200.0)</f>
        <v>2200</v>
      </c>
      <c r="IP8" s="68"/>
      <c r="IQ8" s="68"/>
      <c r="IR8" s="68"/>
      <c r="IS8" s="68"/>
      <c r="IT8" s="65"/>
      <c r="IU8" s="89">
        <v>-0.1</v>
      </c>
      <c r="IV8" s="103">
        <f>IFERROR(__xludf.DUMMYFUNCTION("IMPORTRANGE(""https://docs.google.com/spreadsheets/d/1IoplUkHhpdaz06xAEPbfFFzhWbaKWpY8mOVlTs7JAaw/edit#gid=8237126"",""N27"")"),2200.0)</f>
        <v>2200</v>
      </c>
      <c r="IW8" s="68"/>
      <c r="IX8" s="68"/>
      <c r="IY8" s="68"/>
      <c r="IZ8" s="68"/>
      <c r="JA8" s="65"/>
      <c r="JB8" s="89">
        <v>-0.1</v>
      </c>
      <c r="JC8" s="103">
        <f>IFERROR(__xludf.DUMMYFUNCTION("IMPORTRANGE(""https://docs.google.com/spreadsheets/d/1IoplUkHhpdaz06xAEPbfFFzhWbaKWpY8mOVlTs7JAaw/edit#gid=8237126"",""N27"")"),2200.0)</f>
        <v>2200</v>
      </c>
      <c r="JD8" s="68"/>
      <c r="JE8" s="68"/>
      <c r="JF8" s="68"/>
      <c r="JG8" s="68"/>
      <c r="JH8" s="65"/>
      <c r="JI8" s="89">
        <v>-0.1</v>
      </c>
      <c r="JJ8" s="103">
        <f>IFERROR(__xludf.DUMMYFUNCTION("IMPORTRANGE(""https://docs.google.com/spreadsheets/d/1IoplUkHhpdaz06xAEPbfFFzhWbaKWpY8mOVlTs7JAaw/edit#gid=8237126"",""N27"")"),2200.0)</f>
        <v>2200</v>
      </c>
      <c r="JK8" s="68"/>
      <c r="JL8" s="68"/>
      <c r="JM8" s="68"/>
      <c r="JN8" s="68"/>
      <c r="JO8" s="65"/>
      <c r="JP8" s="89">
        <v>-0.1</v>
      </c>
      <c r="JQ8" s="103">
        <f>IFERROR(__xludf.DUMMYFUNCTION("IMPORTRANGE(""https://docs.google.com/spreadsheets/d/1IoplUkHhpdaz06xAEPbfFFzhWbaKWpY8mOVlTs7JAaw/edit#gid=8237126"",""N27"")"),2200.0)</f>
        <v>2200</v>
      </c>
      <c r="JR8" s="68"/>
      <c r="JS8" s="68"/>
      <c r="JT8" s="68"/>
      <c r="JU8" s="68"/>
      <c r="JV8" s="65"/>
      <c r="JW8" s="89">
        <v>-0.1</v>
      </c>
      <c r="JX8" s="103">
        <f>IFERROR(__xludf.DUMMYFUNCTION("IMPORTRANGE(""https://docs.google.com/spreadsheets/d/1IoplUkHhpdaz06xAEPbfFFzhWbaKWpY8mOVlTs7JAaw/edit#gid=8237126"",""N27"")"),2200.0)</f>
        <v>2200</v>
      </c>
      <c r="JY8" s="68"/>
      <c r="JZ8" s="68"/>
      <c r="KA8" s="68"/>
      <c r="KB8" s="68"/>
      <c r="KC8" s="65"/>
      <c r="KD8" s="89">
        <v>-0.1</v>
      </c>
      <c r="KE8" s="103">
        <f>IFERROR(__xludf.DUMMYFUNCTION("IMPORTRANGE(""https://docs.google.com/spreadsheets/d/1IoplUkHhpdaz06xAEPbfFFzhWbaKWpY8mOVlTs7JAaw/edit#gid=8237126"",""N27"")"),2200.0)</f>
        <v>2200</v>
      </c>
      <c r="KF8" s="68"/>
      <c r="KG8" s="68"/>
      <c r="KH8" s="68"/>
      <c r="KI8" s="68"/>
      <c r="KJ8" s="65"/>
      <c r="KK8" s="52"/>
      <c r="KL8" s="52"/>
      <c r="KM8" s="52"/>
      <c r="KN8" s="52"/>
      <c r="KO8" s="52"/>
      <c r="KP8" s="52"/>
      <c r="KQ8" s="52"/>
      <c r="KR8" s="52"/>
    </row>
    <row r="9" ht="13.5" customHeight="1">
      <c r="A9" s="53">
        <v>38.0</v>
      </c>
      <c r="B9" s="114" t="s">
        <v>29</v>
      </c>
      <c r="C9" s="115" t="s">
        <v>35</v>
      </c>
      <c r="D9" s="116">
        <v>3.0</v>
      </c>
      <c r="E9" s="117">
        <v>8.0</v>
      </c>
      <c r="F9" s="118" t="s">
        <v>19</v>
      </c>
      <c r="G9" s="119">
        <v>2.0</v>
      </c>
      <c r="H9" s="58"/>
      <c r="I9" s="120" t="s">
        <v>36</v>
      </c>
      <c r="J9" s="121"/>
      <c r="K9" s="121"/>
      <c r="L9" s="121"/>
      <c r="M9" s="121"/>
      <c r="N9" s="63" t="s">
        <v>20</v>
      </c>
      <c r="O9" s="122"/>
      <c r="P9" s="65"/>
      <c r="Q9" s="89">
        <v>-0.1</v>
      </c>
      <c r="R9" s="103">
        <f>IFERROR(__xludf.DUMMYFUNCTION("IMPORTRANGE(""https://docs.google.com/spreadsheets/d/1IoplUkHhpdaz06xAEPbfFFzhWbaKWpY8mOVlTs7JAaw/edit#gid=8237126"",""H19"")"),1950.0)</f>
        <v>1950</v>
      </c>
      <c r="S9" s="68"/>
      <c r="T9" s="68"/>
      <c r="U9" s="68"/>
      <c r="V9" s="68"/>
      <c r="W9" s="74"/>
      <c r="X9" s="89">
        <v>-0.1</v>
      </c>
      <c r="Y9" s="103">
        <f>IFERROR(__xludf.DUMMYFUNCTION("IMPORTRANGE(""https://docs.google.com/spreadsheets/d/1IoplUkHhpdaz06xAEPbfFFzhWbaKWpY8mOVlTs7JAaw/edit#gid=8237126"",""H19"")"),1950.0)</f>
        <v>1950</v>
      </c>
      <c r="Z9" s="68"/>
      <c r="AA9" s="68"/>
      <c r="AB9" s="68"/>
      <c r="AC9" s="68"/>
      <c r="AD9" s="74"/>
      <c r="AE9" s="89">
        <v>-0.1</v>
      </c>
      <c r="AF9" s="103">
        <f>IFERROR(__xludf.DUMMYFUNCTION("IMPORTRANGE(""https://docs.google.com/spreadsheets/d/1IoplUkHhpdaz06xAEPbfFFzhWbaKWpY8mOVlTs7JAaw/edit#gid=8237126"",""H19"")"),1950.0)</f>
        <v>1950</v>
      </c>
      <c r="AG9" s="68"/>
      <c r="AH9" s="68"/>
      <c r="AI9" s="68"/>
      <c r="AJ9" s="68"/>
      <c r="AK9" s="74"/>
      <c r="AL9" s="89">
        <v>-0.1</v>
      </c>
      <c r="AM9" s="103">
        <f>IFERROR(__xludf.DUMMYFUNCTION("IMPORTRANGE(""https://docs.google.com/spreadsheets/d/1IoplUkHhpdaz06xAEPbfFFzhWbaKWpY8mOVlTs7JAaw/edit#gid=8237126"",""H19"")"),1950.0)</f>
        <v>1950</v>
      </c>
      <c r="AN9" s="68"/>
      <c r="AO9" s="68"/>
      <c r="AP9" s="68"/>
      <c r="AQ9" s="68"/>
      <c r="AR9" s="74"/>
      <c r="AS9" s="89">
        <v>-0.1</v>
      </c>
      <c r="AT9" s="103">
        <f>IFERROR(__xludf.DUMMYFUNCTION("IMPORTRANGE(""https://docs.google.com/spreadsheets/d/1IoplUkHhpdaz06xAEPbfFFzhWbaKWpY8mOVlTs7JAaw/edit#gid=8237126"",""H19"")"),1950.0)</f>
        <v>1950</v>
      </c>
      <c r="AU9" s="68"/>
      <c r="AV9" s="68"/>
      <c r="AW9" s="68"/>
      <c r="AX9" s="68"/>
      <c r="AY9" s="74"/>
      <c r="AZ9" s="89">
        <v>-0.1</v>
      </c>
      <c r="BA9" s="103">
        <f>IFERROR(__xludf.DUMMYFUNCTION("IMPORTRANGE(""https://docs.google.com/spreadsheets/d/1IoplUkHhpdaz06xAEPbfFFzhWbaKWpY8mOVlTs7JAaw/edit#gid=8237126"",""H19"")"),1950.0)</f>
        <v>1950</v>
      </c>
      <c r="BB9" s="68"/>
      <c r="BC9" s="68"/>
      <c r="BD9" s="68"/>
      <c r="BE9" s="68"/>
      <c r="BF9" s="74"/>
      <c r="BG9" s="89">
        <v>-0.1</v>
      </c>
      <c r="BH9" s="103">
        <f>IFERROR(__xludf.DUMMYFUNCTION("IMPORTRANGE(""https://docs.google.com/spreadsheets/d/1IoplUkHhpdaz06xAEPbfFFzhWbaKWpY8mOVlTs7JAaw/edit#gid=8237126"",""H19"")"),1950.0)</f>
        <v>1950</v>
      </c>
      <c r="BI9" s="68"/>
      <c r="BJ9" s="68"/>
      <c r="BK9" s="68"/>
      <c r="BL9" s="68"/>
      <c r="BM9" s="74"/>
      <c r="BN9" s="89">
        <v>-0.1</v>
      </c>
      <c r="BO9" s="103">
        <f>IFERROR(__xludf.DUMMYFUNCTION("IMPORTRANGE(""https://docs.google.com/spreadsheets/d/1IoplUkHhpdaz06xAEPbfFFzhWbaKWpY8mOVlTs7JAaw/edit#gid=8237126"",""H19"")"),1950.0)</f>
        <v>1950</v>
      </c>
      <c r="BP9" s="68"/>
      <c r="BQ9" s="68"/>
      <c r="BR9" s="68"/>
      <c r="BS9" s="68"/>
      <c r="BT9" s="74"/>
      <c r="BU9" s="89">
        <v>-0.1</v>
      </c>
      <c r="BV9" s="103">
        <f>IFERROR(__xludf.DUMMYFUNCTION("IMPORTRANGE(""https://docs.google.com/spreadsheets/d/1IoplUkHhpdaz06xAEPbfFFzhWbaKWpY8mOVlTs7JAaw/edit#gid=8237126"",""H19"")"),1950.0)</f>
        <v>1950</v>
      </c>
      <c r="BW9" s="68"/>
      <c r="BX9" s="68"/>
      <c r="BY9" s="68"/>
      <c r="BZ9" s="68"/>
      <c r="CA9" s="74"/>
      <c r="CB9" s="89">
        <v>-0.1</v>
      </c>
      <c r="CC9" s="103">
        <f>IFERROR(__xludf.DUMMYFUNCTION("IMPORTRANGE(""https://docs.google.com/spreadsheets/d/1IoplUkHhpdaz06xAEPbfFFzhWbaKWpY8mOVlTs7JAaw/edit#gid=8237126"",""H19"")"),1950.0)</f>
        <v>1950</v>
      </c>
      <c r="CD9" s="68"/>
      <c r="CE9" s="68"/>
      <c r="CF9" s="68"/>
      <c r="CG9" s="68"/>
      <c r="CH9" s="74"/>
      <c r="CI9" s="108" t="s">
        <v>34</v>
      </c>
      <c r="CJ9" s="112" t="s">
        <v>23</v>
      </c>
      <c r="CK9" s="68"/>
      <c r="CL9" s="68"/>
      <c r="CM9" s="68"/>
      <c r="CN9" s="68"/>
      <c r="CO9" s="68"/>
      <c r="CP9" s="89">
        <v>-0.1</v>
      </c>
      <c r="CQ9" s="103">
        <f>IFERROR(__xludf.DUMMYFUNCTION("IMPORTRANGE(""https://docs.google.com/spreadsheets/d/1IoplUkHhpdaz06xAEPbfFFzhWbaKWpY8mOVlTs7JAaw/edit#gid=8237126"",""H19"")"),1950.0)</f>
        <v>1950</v>
      </c>
      <c r="CR9" s="68"/>
      <c r="CS9" s="68"/>
      <c r="CT9" s="68"/>
      <c r="CU9" s="68"/>
      <c r="CV9" s="74"/>
      <c r="CW9" s="89">
        <v>-0.1</v>
      </c>
      <c r="CX9" s="103">
        <f>IFERROR(__xludf.DUMMYFUNCTION("IMPORTRANGE(""https://docs.google.com/spreadsheets/d/1IoplUkHhpdaz06xAEPbfFFzhWbaKWpY8mOVlTs7JAaw/edit#gid=8237126"",""H19"")"),1950.0)</f>
        <v>1950</v>
      </c>
      <c r="CY9" s="68"/>
      <c r="CZ9" s="68"/>
      <c r="DA9" s="68"/>
      <c r="DB9" s="68"/>
      <c r="DC9" s="74"/>
      <c r="DD9" s="89">
        <v>-0.1</v>
      </c>
      <c r="DE9" s="103">
        <f>IFERROR(__xludf.DUMMYFUNCTION("IMPORTRANGE(""https://docs.google.com/spreadsheets/d/1IoplUkHhpdaz06xAEPbfFFzhWbaKWpY8mOVlTs7JAaw/edit#gid=8237126"",""I19"")"),2300.0)</f>
        <v>2300</v>
      </c>
      <c r="DF9" s="68"/>
      <c r="DG9" s="68"/>
      <c r="DH9" s="68"/>
      <c r="DI9" s="68"/>
      <c r="DJ9" s="74"/>
      <c r="DK9" s="66">
        <v>-0.1</v>
      </c>
      <c r="DL9" s="103">
        <f>IFERROR(__xludf.DUMMYFUNCTION("IMPORTRANGE(""https://docs.google.com/spreadsheets/d/1IoplUkHhpdaz06xAEPbfFFzhWbaKWpY8mOVlTs7JAaw/edit#gid=8237126"",""I19"")"),2300.0)</f>
        <v>2300</v>
      </c>
      <c r="DM9" s="68"/>
      <c r="DN9" s="68"/>
      <c r="DO9" s="68"/>
      <c r="DP9" s="68"/>
      <c r="DQ9" s="74"/>
      <c r="DR9" s="104" t="s">
        <v>34</v>
      </c>
      <c r="DS9" s="78" t="s">
        <v>23</v>
      </c>
      <c r="DT9" s="68"/>
      <c r="DU9" s="68"/>
      <c r="DV9" s="68"/>
      <c r="DW9" s="68"/>
      <c r="DX9" s="65"/>
      <c r="DY9" s="105" t="s">
        <v>23</v>
      </c>
      <c r="DZ9" s="78" t="s">
        <v>23</v>
      </c>
      <c r="EA9" s="68"/>
      <c r="EB9" s="68"/>
      <c r="EC9" s="68"/>
      <c r="ED9" s="68"/>
      <c r="EE9" s="65"/>
      <c r="EF9" s="106" t="s">
        <v>34</v>
      </c>
      <c r="EG9" s="78" t="s">
        <v>23</v>
      </c>
      <c r="EH9" s="68"/>
      <c r="EI9" s="68"/>
      <c r="EJ9" s="68"/>
      <c r="EK9" s="68"/>
      <c r="EL9" s="68"/>
      <c r="EM9" s="105" t="s">
        <v>23</v>
      </c>
      <c r="EN9" s="78" t="s">
        <v>23</v>
      </c>
      <c r="EO9" s="68"/>
      <c r="EP9" s="68"/>
      <c r="EQ9" s="68"/>
      <c r="ER9" s="68"/>
      <c r="ES9" s="68"/>
      <c r="ET9" s="107">
        <v>-0.1</v>
      </c>
      <c r="EU9" s="103">
        <f>IFERROR(__xludf.DUMMYFUNCTION("IMPORTRANGE(""https://docs.google.com/spreadsheets/d/1IoplUkHhpdaz06xAEPbfFFzhWbaKWpY8mOVlTs7JAaw/edit#gid=8237126"",""j19"")"),2950.0)</f>
        <v>2950</v>
      </c>
      <c r="EV9" s="68"/>
      <c r="EW9" s="68"/>
      <c r="EX9" s="68"/>
      <c r="EY9" s="68"/>
      <c r="EZ9" s="74"/>
      <c r="FA9" s="89">
        <v>-0.1</v>
      </c>
      <c r="FB9" s="103">
        <f>IFERROR(__xludf.DUMMYFUNCTION("IMPORTRANGE(""https://docs.google.com/spreadsheets/d/1IoplUkHhpdaz06xAEPbfFFzhWbaKWpY8mOVlTs7JAaw/edit#gid=8237126"",""j19"")"),2950.0)</f>
        <v>2950</v>
      </c>
      <c r="FC9" s="68"/>
      <c r="FD9" s="68"/>
      <c r="FE9" s="68"/>
      <c r="FF9" s="68"/>
      <c r="FG9" s="74"/>
      <c r="FH9" s="108" t="s">
        <v>34</v>
      </c>
      <c r="FI9" s="73" t="s">
        <v>23</v>
      </c>
      <c r="FJ9" s="68"/>
      <c r="FK9" s="68"/>
      <c r="FL9" s="68"/>
      <c r="FM9" s="68"/>
      <c r="FN9" s="123"/>
      <c r="FO9" s="69">
        <v>46003.0</v>
      </c>
      <c r="FP9" s="70" t="s">
        <v>21</v>
      </c>
      <c r="FU9" s="71"/>
      <c r="FV9" s="89">
        <v>-0.1</v>
      </c>
      <c r="FW9" s="103">
        <f>IFERROR(__xludf.DUMMYFUNCTION("IMPORTRANGE(""https://docs.google.com/spreadsheets/d/1IoplUkHhpdaz06xAEPbfFFzhWbaKWpY8mOVlTs7JAaw/edit#gid=8237126"",""K19"")"),3500.0)</f>
        <v>3500</v>
      </c>
      <c r="FX9" s="68"/>
      <c r="FY9" s="68"/>
      <c r="FZ9" s="68"/>
      <c r="GA9" s="68"/>
      <c r="GB9" s="74"/>
      <c r="GC9" s="89">
        <v>-0.1</v>
      </c>
      <c r="GD9" s="103">
        <f>IFERROR(__xludf.DUMMYFUNCTION("IMPORTRANGE(""https://docs.google.com/spreadsheets/d/1IoplUkHhpdaz06xAEPbfFFzhWbaKWpY8mOVlTs7JAaw/edit#gid=8237126"",""K19"")"),3500.0)</f>
        <v>3500</v>
      </c>
      <c r="GE9" s="68"/>
      <c r="GF9" s="68"/>
      <c r="GG9" s="68"/>
      <c r="GH9" s="68"/>
      <c r="GI9" s="74"/>
      <c r="GJ9" s="89">
        <v>-0.1</v>
      </c>
      <c r="GK9" s="103">
        <f>IFERROR(__xludf.DUMMYFUNCTION("IMPORTRANGE(""https://docs.google.com/spreadsheets/d/1IoplUkHhpdaz06xAEPbfFFzhWbaKWpY8mOVlTs7JAaw/edit#gid=8237126"",""K19"")"),3500.0)</f>
        <v>3500</v>
      </c>
      <c r="GL9" s="68"/>
      <c r="GM9" s="68"/>
      <c r="GN9" s="68"/>
      <c r="GO9" s="68"/>
      <c r="GP9" s="74"/>
      <c r="GQ9" s="89">
        <v>-0.1</v>
      </c>
      <c r="GR9" s="103">
        <f>IFERROR(__xludf.DUMMYFUNCTION("IMPORTRANGE(""https://docs.google.com/spreadsheets/d/1IoplUkHhpdaz06xAEPbfFFzhWbaKWpY8mOVlTs7JAaw/edit#gid=8237126"",""L19"")"),2950.0)</f>
        <v>2950</v>
      </c>
      <c r="GS9" s="68"/>
      <c r="GT9" s="68"/>
      <c r="GU9" s="68"/>
      <c r="GV9" s="68"/>
      <c r="GW9" s="74"/>
      <c r="GX9" s="89">
        <v>-0.1</v>
      </c>
      <c r="GY9" s="103">
        <f>IFERROR(__xludf.DUMMYFUNCTION("IMPORTRANGE(""https://docs.google.com/spreadsheets/d/1IoplUkHhpdaz06xAEPbfFFzhWbaKWpY8mOVlTs7JAaw/edit#gid=8237126"",""L19"")"),2950.0)</f>
        <v>2950</v>
      </c>
      <c r="GZ9" s="68"/>
      <c r="HA9" s="68"/>
      <c r="HB9" s="68"/>
      <c r="HC9" s="68"/>
      <c r="HD9" s="74"/>
      <c r="HE9" s="89">
        <v>-0.1</v>
      </c>
      <c r="HF9" s="103">
        <f>IFERROR(__xludf.DUMMYFUNCTION("IMPORTRANGE(""https://docs.google.com/spreadsheets/d/1IoplUkHhpdaz06xAEPbfFFzhWbaKWpY8mOVlTs7JAaw/edit#gid=8237126"",""L19"")"),2950.0)</f>
        <v>2950</v>
      </c>
      <c r="HG9" s="68"/>
      <c r="HH9" s="68"/>
      <c r="HI9" s="68"/>
      <c r="HJ9" s="68"/>
      <c r="HK9" s="74"/>
      <c r="HL9" s="89">
        <v>-0.1</v>
      </c>
      <c r="HM9" s="103">
        <f>IFERROR(__xludf.DUMMYFUNCTION("IMPORTRANGE(""https://docs.google.com/spreadsheets/d/1IoplUkHhpdaz06xAEPbfFFzhWbaKWpY8mOVlTs7JAaw/edit#gid=8237126"",""L19"")"),2950.0)</f>
        <v>2950</v>
      </c>
      <c r="HN9" s="68"/>
      <c r="HO9" s="68"/>
      <c r="HP9" s="68"/>
      <c r="HQ9" s="68"/>
      <c r="HR9" s="74"/>
      <c r="HS9" s="124" t="s">
        <v>34</v>
      </c>
      <c r="HT9" s="112" t="s">
        <v>23</v>
      </c>
      <c r="HU9" s="68"/>
      <c r="HV9" s="68"/>
      <c r="HW9" s="68"/>
      <c r="HX9" s="68"/>
      <c r="HY9" s="74"/>
      <c r="HZ9" s="112" t="s">
        <v>23</v>
      </c>
      <c r="IA9" s="112" t="s">
        <v>23</v>
      </c>
      <c r="IB9" s="68"/>
      <c r="IC9" s="68"/>
      <c r="ID9" s="68"/>
      <c r="IE9" s="68"/>
      <c r="IF9" s="74"/>
      <c r="IG9" s="89">
        <v>-0.1</v>
      </c>
      <c r="IH9" s="103">
        <f>IFERROR(__xludf.DUMMYFUNCTION("IMPORTRANGE(""https://docs.google.com/spreadsheets/d/1IoplUkHhpdaz06xAEPbfFFzhWbaKWpY8mOVlTs7JAaw/edit#gid=8237126"",""M19"")"),2300.0)</f>
        <v>2300</v>
      </c>
      <c r="II9" s="68"/>
      <c r="IJ9" s="68"/>
      <c r="IK9" s="68"/>
      <c r="IL9" s="68"/>
      <c r="IM9" s="74"/>
      <c r="IN9" s="89">
        <v>-0.1</v>
      </c>
      <c r="IO9" s="103">
        <f>IFERROR(__xludf.DUMMYFUNCTION("IMPORTRANGE(""https://docs.google.com/spreadsheets/d/1IoplUkHhpdaz06xAEPbfFFzhWbaKWpY8mOVlTs7JAaw/edit#gid=8237126"",""N19"")"),1950.0)</f>
        <v>1950</v>
      </c>
      <c r="IP9" s="68"/>
      <c r="IQ9" s="68"/>
      <c r="IR9" s="68"/>
      <c r="IS9" s="68"/>
      <c r="IT9" s="74"/>
      <c r="IU9" s="89">
        <v>-0.1</v>
      </c>
      <c r="IV9" s="103">
        <f>IFERROR(__xludf.DUMMYFUNCTION("IMPORTRANGE(""https://docs.google.com/spreadsheets/d/1IoplUkHhpdaz06xAEPbfFFzhWbaKWpY8mOVlTs7JAaw/edit#gid=8237126"",""N19"")"),1950.0)</f>
        <v>1950</v>
      </c>
      <c r="IW9" s="68"/>
      <c r="IX9" s="68"/>
      <c r="IY9" s="68"/>
      <c r="IZ9" s="68"/>
      <c r="JA9" s="74"/>
      <c r="JB9" s="89">
        <v>-0.1</v>
      </c>
      <c r="JC9" s="103">
        <f>IFERROR(__xludf.DUMMYFUNCTION("IMPORTRANGE(""https://docs.google.com/spreadsheets/d/1IoplUkHhpdaz06xAEPbfFFzhWbaKWpY8mOVlTs7JAaw/edit#gid=8237126"",""N19"")"),1950.0)</f>
        <v>1950</v>
      </c>
      <c r="JD9" s="68"/>
      <c r="JE9" s="68"/>
      <c r="JF9" s="68"/>
      <c r="JG9" s="68"/>
      <c r="JH9" s="74"/>
      <c r="JI9" s="89">
        <v>-0.1</v>
      </c>
      <c r="JJ9" s="103">
        <f>IFERROR(__xludf.DUMMYFUNCTION("IMPORTRANGE(""https://docs.google.com/spreadsheets/d/1IoplUkHhpdaz06xAEPbfFFzhWbaKWpY8mOVlTs7JAaw/edit#gid=8237126"",""N19"")"),1950.0)</f>
        <v>1950</v>
      </c>
      <c r="JK9" s="68"/>
      <c r="JL9" s="68"/>
      <c r="JM9" s="68"/>
      <c r="JN9" s="68"/>
      <c r="JO9" s="74"/>
      <c r="JP9" s="89">
        <v>-0.1</v>
      </c>
      <c r="JQ9" s="103">
        <f>IFERROR(__xludf.DUMMYFUNCTION("IMPORTRANGE(""https://docs.google.com/spreadsheets/d/1IoplUkHhpdaz06xAEPbfFFzhWbaKWpY8mOVlTs7JAaw/edit#gid=8237126"",""N19"")"),1950.0)</f>
        <v>1950</v>
      </c>
      <c r="JR9" s="68"/>
      <c r="JS9" s="68"/>
      <c r="JT9" s="68"/>
      <c r="JU9" s="68"/>
      <c r="JV9" s="74"/>
      <c r="JW9" s="89">
        <v>-0.1</v>
      </c>
      <c r="JX9" s="103">
        <f>IFERROR(__xludf.DUMMYFUNCTION("IMPORTRANGE(""https://docs.google.com/spreadsheets/d/1IoplUkHhpdaz06xAEPbfFFzhWbaKWpY8mOVlTs7JAaw/edit#gid=8237126"",""N19"")"),1950.0)</f>
        <v>1950</v>
      </c>
      <c r="JY9" s="68"/>
      <c r="JZ9" s="68"/>
      <c r="KA9" s="68"/>
      <c r="KB9" s="68"/>
      <c r="KC9" s="74"/>
      <c r="KD9" s="89">
        <v>-0.1</v>
      </c>
      <c r="KE9" s="103">
        <f>IFERROR(__xludf.DUMMYFUNCTION("IMPORTRANGE(""https://docs.google.com/spreadsheets/d/1IoplUkHhpdaz06xAEPbfFFzhWbaKWpY8mOVlTs7JAaw/edit#gid=8237126"",""N19"")"),1950.0)</f>
        <v>1950</v>
      </c>
      <c r="KF9" s="68"/>
      <c r="KG9" s="68"/>
      <c r="KH9" s="68"/>
      <c r="KI9" s="68"/>
      <c r="KJ9" s="74"/>
      <c r="KK9" s="125"/>
      <c r="KL9" s="52"/>
      <c r="KM9" s="52"/>
      <c r="KN9" s="52"/>
      <c r="KO9" s="52"/>
      <c r="KP9" s="52"/>
      <c r="KQ9" s="52"/>
      <c r="KR9" s="52"/>
    </row>
    <row r="10" ht="13.5" customHeight="1">
      <c r="A10" s="93">
        <v>39.0</v>
      </c>
      <c r="B10" s="94" t="s">
        <v>37</v>
      </c>
      <c r="C10" s="126" t="s">
        <v>38</v>
      </c>
      <c r="D10" s="95">
        <v>2.0</v>
      </c>
      <c r="E10" s="95">
        <v>6.0</v>
      </c>
      <c r="F10" s="127" t="s">
        <v>19</v>
      </c>
      <c r="G10" s="128">
        <v>2.0</v>
      </c>
      <c r="H10" s="129"/>
      <c r="I10" s="130"/>
      <c r="J10" s="131"/>
      <c r="K10" s="131"/>
      <c r="L10" s="131"/>
      <c r="M10" s="131"/>
      <c r="N10" s="63" t="s">
        <v>20</v>
      </c>
      <c r="O10" s="132"/>
      <c r="P10" s="133"/>
      <c r="Q10" s="89">
        <v>-0.1</v>
      </c>
      <c r="R10" s="103">
        <f>IFERROR(__xludf.DUMMYFUNCTION("IMPORTRANGE(""https://docs.google.com/spreadsheets/d/1IoplUkHhpdaz06xAEPbfFFzhWbaKWpY8mOVlTs7JAaw/edit#gid=8237126"",""H24"")"),1400.0)</f>
        <v>1400</v>
      </c>
      <c r="S10" s="68"/>
      <c r="T10" s="68"/>
      <c r="U10" s="68"/>
      <c r="V10" s="68"/>
      <c r="W10" s="65"/>
      <c r="X10" s="89">
        <v>-0.1</v>
      </c>
      <c r="Y10" s="103">
        <f>IFERROR(__xludf.DUMMYFUNCTION("IMPORTRANGE(""https://docs.google.com/spreadsheets/d/1IoplUkHhpdaz06xAEPbfFFzhWbaKWpY8mOVlTs7JAaw/edit#gid=8237126"",""H24"")"),1400.0)</f>
        <v>1400</v>
      </c>
      <c r="Z10" s="68"/>
      <c r="AA10" s="68"/>
      <c r="AB10" s="68"/>
      <c r="AC10" s="68"/>
      <c r="AD10" s="65"/>
      <c r="AE10" s="89">
        <v>-0.1</v>
      </c>
      <c r="AF10" s="103">
        <f>IFERROR(__xludf.DUMMYFUNCTION("IMPORTRANGE(""https://docs.google.com/spreadsheets/d/1IoplUkHhpdaz06xAEPbfFFzhWbaKWpY8mOVlTs7JAaw/edit#gid=8237126"",""H24"")"),1400.0)</f>
        <v>1400</v>
      </c>
      <c r="AG10" s="68"/>
      <c r="AH10" s="68"/>
      <c r="AI10" s="68"/>
      <c r="AJ10" s="68"/>
      <c r="AK10" s="65"/>
      <c r="AL10" s="89">
        <v>-0.1</v>
      </c>
      <c r="AM10" s="103">
        <f>IFERROR(__xludf.DUMMYFUNCTION("IMPORTRANGE(""https://docs.google.com/spreadsheets/d/1IoplUkHhpdaz06xAEPbfFFzhWbaKWpY8mOVlTs7JAaw/edit#gid=8237126"",""H24"")"),1400.0)</f>
        <v>1400</v>
      </c>
      <c r="AN10" s="68"/>
      <c r="AO10" s="68"/>
      <c r="AP10" s="68"/>
      <c r="AQ10" s="68"/>
      <c r="AR10" s="65"/>
      <c r="AS10" s="89">
        <v>-0.1</v>
      </c>
      <c r="AT10" s="103">
        <f>IFERROR(__xludf.DUMMYFUNCTION("IMPORTRANGE(""https://docs.google.com/spreadsheets/d/1IoplUkHhpdaz06xAEPbfFFzhWbaKWpY8mOVlTs7JAaw/edit#gid=8237126"",""H24"")"),1400.0)</f>
        <v>1400</v>
      </c>
      <c r="AU10" s="68"/>
      <c r="AV10" s="68"/>
      <c r="AW10" s="68"/>
      <c r="AX10" s="68"/>
      <c r="AY10" s="65"/>
      <c r="AZ10" s="89">
        <v>-0.1</v>
      </c>
      <c r="BA10" s="103">
        <f>IFERROR(__xludf.DUMMYFUNCTION("IMPORTRANGE(""https://docs.google.com/spreadsheets/d/1IoplUkHhpdaz06xAEPbfFFzhWbaKWpY8mOVlTs7JAaw/edit#gid=8237126"",""H24"")"),1400.0)</f>
        <v>1400</v>
      </c>
      <c r="BB10" s="68"/>
      <c r="BC10" s="68"/>
      <c r="BD10" s="68"/>
      <c r="BE10" s="68"/>
      <c r="BF10" s="65"/>
      <c r="BG10" s="89">
        <v>-0.1</v>
      </c>
      <c r="BH10" s="103">
        <f>IFERROR(__xludf.DUMMYFUNCTION("IMPORTRANGE(""https://docs.google.com/spreadsheets/d/1IoplUkHhpdaz06xAEPbfFFzhWbaKWpY8mOVlTs7JAaw/edit#gid=8237126"",""H24"")"),1400.0)</f>
        <v>1400</v>
      </c>
      <c r="BI10" s="68"/>
      <c r="BJ10" s="68"/>
      <c r="BK10" s="68"/>
      <c r="BL10" s="68"/>
      <c r="BM10" s="65"/>
      <c r="BN10" s="89">
        <v>-0.1</v>
      </c>
      <c r="BO10" s="103">
        <f>IFERROR(__xludf.DUMMYFUNCTION("IMPORTRANGE(""https://docs.google.com/spreadsheets/d/1IoplUkHhpdaz06xAEPbfFFzhWbaKWpY8mOVlTs7JAaw/edit#gid=8237126"",""H24"")"),1400.0)</f>
        <v>1400</v>
      </c>
      <c r="BP10" s="68"/>
      <c r="BQ10" s="68"/>
      <c r="BR10" s="68"/>
      <c r="BS10" s="68"/>
      <c r="BT10" s="65"/>
      <c r="BU10" s="89">
        <v>-0.1</v>
      </c>
      <c r="BV10" s="103">
        <f>IFERROR(__xludf.DUMMYFUNCTION("IMPORTRANGE(""https://docs.google.com/spreadsheets/d/1IoplUkHhpdaz06xAEPbfFFzhWbaKWpY8mOVlTs7JAaw/edit#gid=8237126"",""H24"")"),1400.0)</f>
        <v>1400</v>
      </c>
      <c r="BW10" s="68"/>
      <c r="BX10" s="68"/>
      <c r="BY10" s="68"/>
      <c r="BZ10" s="68"/>
      <c r="CA10" s="65"/>
      <c r="CB10" s="89">
        <v>-0.1</v>
      </c>
      <c r="CC10" s="103">
        <f>IFERROR(__xludf.DUMMYFUNCTION("IMPORTRANGE(""https://docs.google.com/spreadsheets/d/1IoplUkHhpdaz06xAEPbfFFzhWbaKWpY8mOVlTs7JAaw/edit#gid=8237126"",""H24"")"),1400.0)</f>
        <v>1400</v>
      </c>
      <c r="CD10" s="68"/>
      <c r="CE10" s="68"/>
      <c r="CF10" s="68"/>
      <c r="CG10" s="68"/>
      <c r="CH10" s="65"/>
      <c r="CI10" s="89">
        <v>-0.1</v>
      </c>
      <c r="CJ10" s="103">
        <f>IFERROR(__xludf.DUMMYFUNCTION("IMPORTRANGE(""https://docs.google.com/spreadsheets/d/1IoplUkHhpdaz06xAEPbfFFzhWbaKWpY8mOVlTs7JAaw/edit#gid=8237126"",""H24"")"),1400.0)</f>
        <v>1400</v>
      </c>
      <c r="CK10" s="68"/>
      <c r="CL10" s="68"/>
      <c r="CM10" s="68"/>
      <c r="CN10" s="68"/>
      <c r="CO10" s="65"/>
      <c r="CP10" s="89">
        <v>-0.1</v>
      </c>
      <c r="CQ10" s="103">
        <f>IFERROR(__xludf.DUMMYFUNCTION("IMPORTRANGE(""https://docs.google.com/spreadsheets/d/1IoplUkHhpdaz06xAEPbfFFzhWbaKWpY8mOVlTs7JAaw/edit#gid=8237126"",""H24"")"),1400.0)</f>
        <v>1400</v>
      </c>
      <c r="CR10" s="68"/>
      <c r="CS10" s="68"/>
      <c r="CT10" s="68"/>
      <c r="CU10" s="68"/>
      <c r="CV10" s="65"/>
      <c r="CW10" s="89">
        <v>-0.1</v>
      </c>
      <c r="CX10" s="103">
        <f>IFERROR(__xludf.DUMMYFUNCTION("IMPORTRANGE(""https://docs.google.com/spreadsheets/d/1IoplUkHhpdaz06xAEPbfFFzhWbaKWpY8mOVlTs7JAaw/edit#gid=8237126"",""H24"")"),1400.0)</f>
        <v>1400</v>
      </c>
      <c r="CY10" s="68"/>
      <c r="CZ10" s="68"/>
      <c r="DA10" s="68"/>
      <c r="DB10" s="68"/>
      <c r="DC10" s="65"/>
      <c r="DD10" s="89">
        <v>-0.1</v>
      </c>
      <c r="DE10" s="103">
        <f>IFERROR(__xludf.DUMMYFUNCTION("IMPORTRANGE(""https://docs.google.com/spreadsheets/d/1IoplUkHhpdaz06xAEPbfFFzhWbaKWpY8mOVlTs7JAaw/edit#gid=8237126"",""I24"")"),1650.0)</f>
        <v>1650</v>
      </c>
      <c r="DF10" s="68"/>
      <c r="DG10" s="68"/>
      <c r="DH10" s="68"/>
      <c r="DI10" s="68"/>
      <c r="DJ10" s="65"/>
      <c r="DK10" s="89">
        <v>-0.1</v>
      </c>
      <c r="DL10" s="103">
        <f>IFERROR(__xludf.DUMMYFUNCTION("IMPORTRANGE(""https://docs.google.com/spreadsheets/d/1IoplUkHhpdaz06xAEPbfFFzhWbaKWpY8mOVlTs7JAaw/edit#gid=8237126"",""I24"")"),1650.0)</f>
        <v>1650</v>
      </c>
      <c r="DM10" s="68"/>
      <c r="DN10" s="68"/>
      <c r="DO10" s="68"/>
      <c r="DP10" s="68"/>
      <c r="DQ10" s="65"/>
      <c r="DR10" s="89">
        <v>-0.1</v>
      </c>
      <c r="DS10" s="103">
        <f>IFERROR(__xludf.DUMMYFUNCTION("IMPORTRANGE(""https://docs.google.com/spreadsheets/d/1IoplUkHhpdaz06xAEPbfFFzhWbaKWpY8mOVlTs7JAaw/edit#gid=8237126"",""I24"")"),1650.0)</f>
        <v>1650</v>
      </c>
      <c r="DT10" s="68"/>
      <c r="DU10" s="68"/>
      <c r="DV10" s="68"/>
      <c r="DW10" s="68"/>
      <c r="DX10" s="65"/>
      <c r="DY10" s="89">
        <v>-0.1</v>
      </c>
      <c r="DZ10" s="103">
        <f>IFERROR(__xludf.DUMMYFUNCTION("IMPORTRANGE(""https://docs.google.com/spreadsheets/d/1IoplUkHhpdaz06xAEPbfFFzhWbaKWpY8mOVlTs7JAaw/edit#gid=8237126"",""I24"")"),1650.0)</f>
        <v>1650</v>
      </c>
      <c r="EA10" s="68"/>
      <c r="EB10" s="68"/>
      <c r="EC10" s="68"/>
      <c r="ED10" s="68"/>
      <c r="EE10" s="65"/>
      <c r="EF10" s="89">
        <v>-0.1</v>
      </c>
      <c r="EG10" s="103">
        <f>IFERROR(__xludf.DUMMYFUNCTION("IMPORTRANGE(""https://docs.google.com/spreadsheets/d/1IoplUkHhpdaz06xAEPbfFFzhWbaKWpY8mOVlTs7JAaw/edit#gid=8237126"",""I24"")"),1650.0)</f>
        <v>1650</v>
      </c>
      <c r="EH10" s="68"/>
      <c r="EI10" s="68"/>
      <c r="EJ10" s="68"/>
      <c r="EK10" s="68"/>
      <c r="EL10" s="65"/>
      <c r="EM10" s="107">
        <v>-0.1</v>
      </c>
      <c r="EN10" s="103">
        <f>IFERROR(__xludf.DUMMYFUNCTION("IMPORTRANGE(""https://docs.google.com/spreadsheets/d/1IoplUkHhpdaz06xAEPbfFFzhWbaKWpY8mOVlTs7JAaw/edit#gid=8237126"",""J24"")"),2000.0)</f>
        <v>2000</v>
      </c>
      <c r="EO10" s="68"/>
      <c r="EP10" s="68"/>
      <c r="EQ10" s="68"/>
      <c r="ER10" s="68"/>
      <c r="ES10" s="65"/>
      <c r="ET10" s="107">
        <v>-0.1</v>
      </c>
      <c r="EU10" s="134">
        <f>IFERROR(__xludf.DUMMYFUNCTION("IMPORTRANGE(""https://docs.google.com/spreadsheets/d/1Wvg6tIioXmHDdnx-1fj_U03owN9rK8XgN6lgHErmPbA/edit#gid=8237126"",""J24"")"),2000.0)</f>
        <v>2000</v>
      </c>
      <c r="EZ10" s="110"/>
      <c r="FA10" s="89">
        <v>-0.1</v>
      </c>
      <c r="FB10" s="134">
        <f>IFERROR(__xludf.DUMMYFUNCTION("IMPORTRANGE(""https://docs.google.com/spreadsheets/d/1Wvg6tIioXmHDdnx-1fj_U03owN9rK8XgN6lgHErmPbA/edit#gid=8237126"",""J24"")"),2000.0)</f>
        <v>2000</v>
      </c>
      <c r="FG10" s="71"/>
      <c r="FH10" s="104" t="s">
        <v>34</v>
      </c>
      <c r="FI10" s="135" t="s">
        <v>23</v>
      </c>
      <c r="FN10" s="71"/>
      <c r="FO10" s="124" t="s">
        <v>23</v>
      </c>
      <c r="FP10" s="135" t="s">
        <v>23</v>
      </c>
      <c r="FU10" s="71"/>
      <c r="FV10" s="89">
        <v>-0.1</v>
      </c>
      <c r="FW10" s="134">
        <f>IFERROR(__xludf.DUMMYFUNCTION("IMPORTRANGE(""https://docs.google.com/spreadsheets/d/1IoplUkHhpdaz06xAEPbfFFzhWbaKWpY8mOVlTs7JAaw/edit#gid=8237126"",""K24"")"),2500.0)</f>
        <v>2500</v>
      </c>
      <c r="GB10" s="71"/>
      <c r="GC10" s="89">
        <v>-0.1</v>
      </c>
      <c r="GD10" s="134">
        <f>IFERROR(__xludf.DUMMYFUNCTION("IMPORTRANGE(""https://docs.google.com/spreadsheets/d/1IoplUkHhpdaz06xAEPbfFFzhWbaKWpY8mOVlTs7JAaw/edit#gid=8237126"",""K24"")"),2500.0)</f>
        <v>2500</v>
      </c>
      <c r="GI10" s="71"/>
      <c r="GJ10" s="89">
        <v>-0.1</v>
      </c>
      <c r="GK10" s="134">
        <f>IFERROR(__xludf.DUMMYFUNCTION("IMPORTRANGE(""https://docs.google.com/spreadsheets/d/1IoplUkHhpdaz06xAEPbfFFzhWbaKWpY8mOVlTs7JAaw/edit#gid=8237126"",""K24"")"),2500.0)</f>
        <v>2500</v>
      </c>
      <c r="GP10" s="71"/>
      <c r="GQ10" s="89">
        <v>-0.1</v>
      </c>
      <c r="GR10" s="134">
        <f>IFERROR(__xludf.DUMMYFUNCTION("IMPORTRANGE(""https://docs.google.com/spreadsheets/d/1IoplUkHhpdaz06xAEPbfFFzhWbaKWpY8mOVlTs7JAaw/edit#gid=8237126"",""L24"")"),2000.0)</f>
        <v>2000</v>
      </c>
      <c r="GW10" s="71"/>
      <c r="GX10" s="89">
        <v>-0.1</v>
      </c>
      <c r="GY10" s="134">
        <f>IFERROR(__xludf.DUMMYFUNCTION("IMPORTRANGE(""https://docs.google.com/spreadsheets/d/1IoplUkHhpdaz06xAEPbfFFzhWbaKWpY8mOVlTs7JAaw/edit#gid=8237126"",""L24"")"),2000.0)</f>
        <v>2000</v>
      </c>
      <c r="HD10" s="71"/>
      <c r="HE10" s="89">
        <v>-0.1</v>
      </c>
      <c r="HF10" s="134">
        <f>IFERROR(__xludf.DUMMYFUNCTION("IMPORTRANGE(""https://docs.google.com/spreadsheets/d/1IoplUkHhpdaz06xAEPbfFFzhWbaKWpY8mOVlTs7JAaw/edit#gid=8237126"",""L24"")"),2000.0)</f>
        <v>2000</v>
      </c>
      <c r="HK10" s="71"/>
      <c r="HL10" s="89">
        <v>-0.1</v>
      </c>
      <c r="HM10" s="134">
        <f>IFERROR(__xludf.DUMMYFUNCTION("IMPORTRANGE(""https://docs.google.com/spreadsheets/d/1IoplUkHhpdaz06xAEPbfFFzhWbaKWpY8mOVlTs7JAaw/edit#gid=8237126"",""L24"")"),2000.0)</f>
        <v>2000</v>
      </c>
      <c r="HR10" s="71"/>
      <c r="HS10" s="89">
        <v>-0.1</v>
      </c>
      <c r="HT10" s="134">
        <f>IFERROR(__xludf.DUMMYFUNCTION("IMPORTRANGE(""https://docs.google.com/spreadsheets/d/1Wvg6tIioXmHDdnx-1fj_U03owN9rK8XgN6lgHErmPbA/edit#gid=8237126"",""M24"")"),1650.0)</f>
        <v>1650</v>
      </c>
      <c r="HY10" s="71"/>
      <c r="HZ10" s="89">
        <v>-0.1</v>
      </c>
      <c r="IA10" s="134">
        <f>IFERROR(__xludf.DUMMYFUNCTION("IMPORTRANGE(""https://docs.google.com/spreadsheets/d/1Wvg6tIioXmHDdnx-1fj_U03owN9rK8XgN6lgHErmPbA/edit#gid=8237126"",""M24"")"),1650.0)</f>
        <v>1650</v>
      </c>
      <c r="IF10" s="71"/>
      <c r="IG10" s="89">
        <v>-0.1</v>
      </c>
      <c r="IH10" s="134">
        <f>IFERROR(__xludf.DUMMYFUNCTION("IMPORTRANGE(""https://docs.google.com/spreadsheets/d/1Wvg6tIioXmHDdnx-1fj_U03owN9rK8XgN6lgHErmPbA/edit#gid=8237126"",""M24"")"),1650.0)</f>
        <v>1650</v>
      </c>
      <c r="IM10" s="71"/>
      <c r="IN10" s="89">
        <v>-0.1</v>
      </c>
      <c r="IO10" s="103">
        <f>IFERROR(__xludf.DUMMYFUNCTION("IMPORTRANGE(""https://docs.google.com/spreadsheets/d/1IoplUkHhpdaz06xAEPbfFFzhWbaKWpY8mOVlTs7JAaw/edit#gid=8237126"",""N24"")"),1400.0)</f>
        <v>1400</v>
      </c>
      <c r="IP10" s="68"/>
      <c r="IQ10" s="68"/>
      <c r="IR10" s="68"/>
      <c r="IS10" s="68"/>
      <c r="IT10" s="65"/>
      <c r="IU10" s="89">
        <v>-0.1</v>
      </c>
      <c r="IV10" s="103">
        <f>IFERROR(__xludf.DUMMYFUNCTION("IMPORTRANGE(""https://docs.google.com/spreadsheets/d/1IoplUkHhpdaz06xAEPbfFFzhWbaKWpY8mOVlTs7JAaw/edit#gid=8237126"",""N24"")"),1400.0)</f>
        <v>1400</v>
      </c>
      <c r="IW10" s="68"/>
      <c r="IX10" s="68"/>
      <c r="IY10" s="68"/>
      <c r="IZ10" s="68"/>
      <c r="JA10" s="65"/>
      <c r="JB10" s="89">
        <v>-0.1</v>
      </c>
      <c r="JC10" s="103">
        <f>IFERROR(__xludf.DUMMYFUNCTION("IMPORTRANGE(""https://docs.google.com/spreadsheets/d/1IoplUkHhpdaz06xAEPbfFFzhWbaKWpY8mOVlTs7JAaw/edit#gid=8237126"",""N24"")"),1400.0)</f>
        <v>1400</v>
      </c>
      <c r="JD10" s="68"/>
      <c r="JE10" s="68"/>
      <c r="JF10" s="68"/>
      <c r="JG10" s="68"/>
      <c r="JH10" s="65"/>
      <c r="JI10" s="89">
        <v>-0.1</v>
      </c>
      <c r="JJ10" s="103">
        <f>IFERROR(__xludf.DUMMYFUNCTION("IMPORTRANGE(""https://docs.google.com/spreadsheets/d/1IoplUkHhpdaz06xAEPbfFFzhWbaKWpY8mOVlTs7JAaw/edit#gid=8237126"",""N24"")"),1400.0)</f>
        <v>1400</v>
      </c>
      <c r="JK10" s="68"/>
      <c r="JL10" s="68"/>
      <c r="JM10" s="68"/>
      <c r="JN10" s="68"/>
      <c r="JO10" s="65"/>
      <c r="JP10" s="89">
        <v>-0.1</v>
      </c>
      <c r="JQ10" s="103">
        <f>IFERROR(__xludf.DUMMYFUNCTION("IMPORTRANGE(""https://docs.google.com/spreadsheets/d/1IoplUkHhpdaz06xAEPbfFFzhWbaKWpY8mOVlTs7JAaw/edit#gid=8237126"",""N24"")"),1400.0)</f>
        <v>1400</v>
      </c>
      <c r="JR10" s="68"/>
      <c r="JS10" s="68"/>
      <c r="JT10" s="68"/>
      <c r="JU10" s="68"/>
      <c r="JV10" s="65"/>
      <c r="JW10" s="89">
        <v>-0.1</v>
      </c>
      <c r="JX10" s="103">
        <f>IFERROR(__xludf.DUMMYFUNCTION("IMPORTRANGE(""https://docs.google.com/spreadsheets/d/1IoplUkHhpdaz06xAEPbfFFzhWbaKWpY8mOVlTs7JAaw/edit#gid=8237126"",""N24"")"),1400.0)</f>
        <v>1400</v>
      </c>
      <c r="JY10" s="68"/>
      <c r="JZ10" s="68"/>
      <c r="KA10" s="68"/>
      <c r="KB10" s="68"/>
      <c r="KC10" s="65"/>
      <c r="KD10" s="89">
        <v>-0.1</v>
      </c>
      <c r="KE10" s="103">
        <f>IFERROR(__xludf.DUMMYFUNCTION("IMPORTRANGE(""https://docs.google.com/spreadsheets/d/1IoplUkHhpdaz06xAEPbfFFzhWbaKWpY8mOVlTs7JAaw/edit#gid=8237126"",""N24"")"),1400.0)</f>
        <v>1400</v>
      </c>
      <c r="KF10" s="68"/>
      <c r="KG10" s="68"/>
      <c r="KH10" s="68"/>
      <c r="KI10" s="68"/>
      <c r="KJ10" s="65"/>
      <c r="KK10" s="125"/>
      <c r="KL10" s="52"/>
      <c r="KM10" s="52"/>
      <c r="KN10" s="52"/>
      <c r="KO10" s="52"/>
      <c r="KP10" s="52"/>
      <c r="KQ10" s="52"/>
      <c r="KR10" s="52"/>
    </row>
    <row r="11" ht="13.5" customHeight="1">
      <c r="A11" s="93">
        <v>38.0</v>
      </c>
      <c r="B11" s="94" t="s">
        <v>29</v>
      </c>
      <c r="C11" s="126" t="s">
        <v>39</v>
      </c>
      <c r="D11" s="95">
        <v>3.0</v>
      </c>
      <c r="E11" s="96">
        <v>8.0</v>
      </c>
      <c r="F11" s="136" t="s">
        <v>19</v>
      </c>
      <c r="G11" s="98">
        <v>2.0</v>
      </c>
      <c r="H11" s="129"/>
      <c r="I11" s="130"/>
      <c r="J11" s="131"/>
      <c r="K11" s="131"/>
      <c r="L11" s="131"/>
      <c r="M11" s="131"/>
      <c r="N11" s="63" t="s">
        <v>20</v>
      </c>
      <c r="O11" s="137"/>
      <c r="P11" s="138"/>
      <c r="Q11" s="89">
        <v>-0.1</v>
      </c>
      <c r="R11" s="103">
        <f>IFERROR(__xludf.DUMMYFUNCTION("IMPORTRANGE(""https://docs.google.com/spreadsheets/d/1IoplUkHhpdaz06xAEPbfFFzhWbaKWpY8mOVlTs7JAaw/edit#gid=8237126"",""H25"")"),1950.0)</f>
        <v>1950</v>
      </c>
      <c r="S11" s="68"/>
      <c r="T11" s="68"/>
      <c r="U11" s="68"/>
      <c r="V11" s="68"/>
      <c r="W11" s="65"/>
      <c r="X11" s="89">
        <v>-0.1</v>
      </c>
      <c r="Y11" s="103">
        <f>IFERROR(__xludf.DUMMYFUNCTION("IMPORTRANGE(""https://docs.google.com/spreadsheets/d/1IoplUkHhpdaz06xAEPbfFFzhWbaKWpY8mOVlTs7JAaw/edit#gid=8237126"",""H25"")"),1950.0)</f>
        <v>1950</v>
      </c>
      <c r="Z11" s="68"/>
      <c r="AA11" s="68"/>
      <c r="AB11" s="68"/>
      <c r="AC11" s="68"/>
      <c r="AD11" s="65"/>
      <c r="AE11" s="89">
        <v>-0.1</v>
      </c>
      <c r="AF11" s="103">
        <f>IFERROR(__xludf.DUMMYFUNCTION("IMPORTRANGE(""https://docs.google.com/spreadsheets/d/1IoplUkHhpdaz06xAEPbfFFzhWbaKWpY8mOVlTs7JAaw/edit#gid=8237126"",""H25"")"),1950.0)</f>
        <v>1950</v>
      </c>
      <c r="AG11" s="68"/>
      <c r="AH11" s="68"/>
      <c r="AI11" s="68"/>
      <c r="AJ11" s="68"/>
      <c r="AK11" s="65"/>
      <c r="AL11" s="89">
        <v>-0.1</v>
      </c>
      <c r="AM11" s="103">
        <f>IFERROR(__xludf.DUMMYFUNCTION("IMPORTRANGE(""https://docs.google.com/spreadsheets/d/1IoplUkHhpdaz06xAEPbfFFzhWbaKWpY8mOVlTs7JAaw/edit#gid=8237126"",""H25"")"),1950.0)</f>
        <v>1950</v>
      </c>
      <c r="AN11" s="68"/>
      <c r="AO11" s="68"/>
      <c r="AP11" s="68"/>
      <c r="AQ11" s="68"/>
      <c r="AR11" s="65"/>
      <c r="AS11" s="89">
        <v>-0.1</v>
      </c>
      <c r="AT11" s="103">
        <f>IFERROR(__xludf.DUMMYFUNCTION("IMPORTRANGE(""https://docs.google.com/spreadsheets/d/1IoplUkHhpdaz06xAEPbfFFzhWbaKWpY8mOVlTs7JAaw/edit#gid=8237126"",""H25"")"),1950.0)</f>
        <v>1950</v>
      </c>
      <c r="AU11" s="68"/>
      <c r="AV11" s="68"/>
      <c r="AW11" s="68"/>
      <c r="AX11" s="68"/>
      <c r="AY11" s="65"/>
      <c r="AZ11" s="89">
        <v>-0.1</v>
      </c>
      <c r="BA11" s="103">
        <f>IFERROR(__xludf.DUMMYFUNCTION("IMPORTRANGE(""https://docs.google.com/spreadsheets/d/1IoplUkHhpdaz06xAEPbfFFzhWbaKWpY8mOVlTs7JAaw/edit#gid=8237126"",""H25"")"),1950.0)</f>
        <v>1950</v>
      </c>
      <c r="BB11" s="68"/>
      <c r="BC11" s="68"/>
      <c r="BD11" s="68"/>
      <c r="BE11" s="68"/>
      <c r="BF11" s="65"/>
      <c r="BG11" s="89">
        <v>-0.1</v>
      </c>
      <c r="BH11" s="103">
        <f>IFERROR(__xludf.DUMMYFUNCTION("IMPORTRANGE(""https://docs.google.com/spreadsheets/d/1IoplUkHhpdaz06xAEPbfFFzhWbaKWpY8mOVlTs7JAaw/edit#gid=8237126"",""H25"")"),1950.0)</f>
        <v>1950</v>
      </c>
      <c r="BI11" s="68"/>
      <c r="BJ11" s="68"/>
      <c r="BK11" s="68"/>
      <c r="BL11" s="68"/>
      <c r="BM11" s="65"/>
      <c r="BN11" s="89">
        <v>-0.1</v>
      </c>
      <c r="BO11" s="103">
        <f>IFERROR(__xludf.DUMMYFUNCTION("IMPORTRANGE(""https://docs.google.com/spreadsheets/d/1IoplUkHhpdaz06xAEPbfFFzhWbaKWpY8mOVlTs7JAaw/edit#gid=8237126"",""H25"")"),1950.0)</f>
        <v>1950</v>
      </c>
      <c r="BP11" s="68"/>
      <c r="BQ11" s="68"/>
      <c r="BR11" s="68"/>
      <c r="BS11" s="68"/>
      <c r="BT11" s="65"/>
      <c r="BU11" s="89">
        <v>-0.1</v>
      </c>
      <c r="BV11" s="103">
        <f>IFERROR(__xludf.DUMMYFUNCTION("IMPORTRANGE(""https://docs.google.com/spreadsheets/d/1IoplUkHhpdaz06xAEPbfFFzhWbaKWpY8mOVlTs7JAaw/edit#gid=8237126"",""H25"")"),1950.0)</f>
        <v>1950</v>
      </c>
      <c r="BW11" s="68"/>
      <c r="BX11" s="68"/>
      <c r="BY11" s="68"/>
      <c r="BZ11" s="68"/>
      <c r="CA11" s="65"/>
      <c r="CB11" s="89">
        <v>-0.1</v>
      </c>
      <c r="CC11" s="103">
        <f>IFERROR(__xludf.DUMMYFUNCTION("IMPORTRANGE(""https://docs.google.com/spreadsheets/d/1IoplUkHhpdaz06xAEPbfFFzhWbaKWpY8mOVlTs7JAaw/edit#gid=8237126"",""H25"")"),1950.0)</f>
        <v>1950</v>
      </c>
      <c r="CD11" s="68"/>
      <c r="CE11" s="68"/>
      <c r="CF11" s="68"/>
      <c r="CG11" s="68"/>
      <c r="CH11" s="65"/>
      <c r="CI11" s="108" t="s">
        <v>34</v>
      </c>
      <c r="CJ11" s="112" t="s">
        <v>23</v>
      </c>
      <c r="CK11" s="68"/>
      <c r="CL11" s="68"/>
      <c r="CM11" s="68"/>
      <c r="CN11" s="68"/>
      <c r="CO11" s="68"/>
      <c r="CP11" s="89">
        <v>-0.1</v>
      </c>
      <c r="CQ11" s="103">
        <f>IFERROR(__xludf.DUMMYFUNCTION("IMPORTRANGE(""https://docs.google.com/spreadsheets/d/1IoplUkHhpdaz06xAEPbfFFzhWbaKWpY8mOVlTs7JAaw/edit#gid=8237126"",""H25"")"),1950.0)</f>
        <v>1950</v>
      </c>
      <c r="CR11" s="68"/>
      <c r="CS11" s="68"/>
      <c r="CT11" s="68"/>
      <c r="CU11" s="68"/>
      <c r="CV11" s="65"/>
      <c r="CW11" s="89">
        <v>-0.1</v>
      </c>
      <c r="CX11" s="103">
        <f>IFERROR(__xludf.DUMMYFUNCTION("IMPORTRANGE(""https://docs.google.com/spreadsheets/d/1IoplUkHhpdaz06xAEPbfFFzhWbaKWpY8mOVlTs7JAaw/edit#gid=8237126"",""H25"")"),1950.0)</f>
        <v>1950</v>
      </c>
      <c r="CY11" s="68"/>
      <c r="CZ11" s="68"/>
      <c r="DA11" s="68"/>
      <c r="DB11" s="68"/>
      <c r="DC11" s="65"/>
      <c r="DD11" s="89">
        <v>-0.1</v>
      </c>
      <c r="DE11" s="103">
        <f>IFERROR(__xludf.DUMMYFUNCTION("IMPORTRANGE(""https://docs.google.com/spreadsheets/d/1IoplUkHhpdaz06xAEPbfFFzhWbaKWpY8mOVlTs7JAaw/edit#gid=8237126"",""I25"")"),2300.0)</f>
        <v>2300</v>
      </c>
      <c r="DF11" s="68"/>
      <c r="DG11" s="68"/>
      <c r="DH11" s="68"/>
      <c r="DI11" s="68"/>
      <c r="DJ11" s="65"/>
      <c r="DK11" s="89">
        <v>-0.1</v>
      </c>
      <c r="DL11" s="103">
        <f>IFERROR(__xludf.DUMMYFUNCTION("IMPORTRANGE(""https://docs.google.com/spreadsheets/d/1IoplUkHhpdaz06xAEPbfFFzhWbaKWpY8mOVlTs7JAaw/edit#gid=8237126"",""I25"")"),2300.0)</f>
        <v>2300</v>
      </c>
      <c r="DM11" s="68"/>
      <c r="DN11" s="68"/>
      <c r="DO11" s="68"/>
      <c r="DP11" s="68"/>
      <c r="DQ11" s="65"/>
      <c r="DR11" s="104" t="s">
        <v>34</v>
      </c>
      <c r="DS11" s="73" t="s">
        <v>23</v>
      </c>
      <c r="DT11" s="68"/>
      <c r="DU11" s="68"/>
      <c r="DV11" s="68"/>
      <c r="DW11" s="68"/>
      <c r="DX11" s="74"/>
      <c r="DY11" s="104" t="s">
        <v>34</v>
      </c>
      <c r="DZ11" s="78" t="s">
        <v>23</v>
      </c>
      <c r="EA11" s="68"/>
      <c r="EB11" s="68"/>
      <c r="EC11" s="68"/>
      <c r="ED11" s="68"/>
      <c r="EE11" s="65"/>
      <c r="EF11" s="89">
        <v>-0.1</v>
      </c>
      <c r="EG11" s="103">
        <f>IFERROR(__xludf.DUMMYFUNCTION("IMPORTRANGE(""https://docs.google.com/spreadsheets/d/1IoplUkHhpdaz06xAEPbfFFzhWbaKWpY8mOVlTs7JAaw/edit#gid=8237126"",""I25"")"),2300.0)</f>
        <v>2300</v>
      </c>
      <c r="EH11" s="68"/>
      <c r="EI11" s="68"/>
      <c r="EJ11" s="68"/>
      <c r="EK11" s="68"/>
      <c r="EL11" s="65"/>
      <c r="EM11" s="107">
        <v>-0.1</v>
      </c>
      <c r="EN11" s="103">
        <f>IFERROR(__xludf.DUMMYFUNCTION("IMPORTRANGE(""https://docs.google.com/spreadsheets/d/1IoplUkHhpdaz06xAEPbfFFzhWbaKWpY8mOVlTs7JAaw/edit#gid=8237126"",""J25"")"),2950.0)</f>
        <v>2950</v>
      </c>
      <c r="EO11" s="68"/>
      <c r="EP11" s="68"/>
      <c r="EQ11" s="68"/>
      <c r="ER11" s="68"/>
      <c r="ES11" s="65"/>
      <c r="ET11" s="107">
        <v>-0.1</v>
      </c>
      <c r="EU11" s="103">
        <f>IFERROR(__xludf.DUMMYFUNCTION("IMPORTRANGE(""https://docs.google.com/spreadsheets/d/1IoplUkHhpdaz06xAEPbfFFzhWbaKWpY8mOVlTs7JAaw/edit#gid=8237126"",""J25"")"),2950.0)</f>
        <v>2950</v>
      </c>
      <c r="EV11" s="68"/>
      <c r="EW11" s="68"/>
      <c r="EX11" s="68"/>
      <c r="EY11" s="68"/>
      <c r="EZ11" s="65"/>
      <c r="FA11" s="89">
        <v>-0.1</v>
      </c>
      <c r="FB11" s="103">
        <f>IFERROR(__xludf.DUMMYFUNCTION("IMPORTRANGE(""https://docs.google.com/spreadsheets/d/1IoplUkHhpdaz06xAEPbfFFzhWbaKWpY8mOVlTs7JAaw/edit#gid=8237126"",""J25"")"),2950.0)</f>
        <v>2950</v>
      </c>
      <c r="FC11" s="68"/>
      <c r="FD11" s="68"/>
      <c r="FE11" s="68"/>
      <c r="FF11" s="68"/>
      <c r="FG11" s="65"/>
      <c r="FH11" s="89">
        <v>-0.1</v>
      </c>
      <c r="FI11" s="103">
        <f>IFERROR(__xludf.DUMMYFUNCTION("IMPORTRANGE(""https://docs.google.com/spreadsheets/d/1IoplUkHhpdaz06xAEPbfFFzhWbaKWpY8mOVlTs7JAaw/edit#gid=8237126"",""J25"")"),2950.0)</f>
        <v>2950</v>
      </c>
      <c r="FJ11" s="68"/>
      <c r="FK11" s="68"/>
      <c r="FL11" s="68"/>
      <c r="FM11" s="68"/>
      <c r="FN11" s="65"/>
      <c r="FO11" s="69">
        <v>46003.0</v>
      </c>
      <c r="FP11" s="70" t="s">
        <v>21</v>
      </c>
      <c r="FU11" s="71"/>
      <c r="FV11" s="111">
        <v>-0.1</v>
      </c>
      <c r="FW11" s="103">
        <f>IFERROR(__xludf.DUMMYFUNCTION("IMPORTRANGE(""https://docs.google.com/spreadsheets/d/1IoplUkHhpdaz06xAEPbfFFzhWbaKWpY8mOVlTs7JAaw/edit#gid=8237126"",""K25"")"),3500.0)</f>
        <v>3500</v>
      </c>
      <c r="FX11" s="68"/>
      <c r="FY11" s="68"/>
      <c r="FZ11" s="68"/>
      <c r="GA11" s="68"/>
      <c r="GB11" s="65"/>
      <c r="GC11" s="89">
        <v>-0.1</v>
      </c>
      <c r="GD11" s="103">
        <f>IFERROR(__xludf.DUMMYFUNCTION("IMPORTRANGE(""https://docs.google.com/spreadsheets/d/1IoplUkHhpdaz06xAEPbfFFzhWbaKWpY8mOVlTs7JAaw/edit#gid=8237126"",""K25"")"),3500.0)</f>
        <v>3500</v>
      </c>
      <c r="GE11" s="68"/>
      <c r="GF11" s="68"/>
      <c r="GG11" s="68"/>
      <c r="GH11" s="68"/>
      <c r="GI11" s="65"/>
      <c r="GJ11" s="89">
        <v>-0.1</v>
      </c>
      <c r="GK11" s="103">
        <f>IFERROR(__xludf.DUMMYFUNCTION("IMPORTRANGE(""https://docs.google.com/spreadsheets/d/1IoplUkHhpdaz06xAEPbfFFzhWbaKWpY8mOVlTs7JAaw/edit#gid=8237126"",""K25"")"),3500.0)</f>
        <v>3500</v>
      </c>
      <c r="GL11" s="68"/>
      <c r="GM11" s="68"/>
      <c r="GN11" s="68"/>
      <c r="GO11" s="68"/>
      <c r="GP11" s="65"/>
      <c r="GQ11" s="89">
        <v>-0.1</v>
      </c>
      <c r="GR11" s="103">
        <f>IFERROR(__xludf.DUMMYFUNCTION("IMPORTRANGE(""https://docs.google.com/spreadsheets/d/1IoplUkHhpdaz06xAEPbfFFzhWbaKWpY8mOVlTs7JAaw/edit#gid=8237126"",""L25"")"),2950.0)</f>
        <v>2950</v>
      </c>
      <c r="GS11" s="68"/>
      <c r="GT11" s="68"/>
      <c r="GU11" s="68"/>
      <c r="GV11" s="68"/>
      <c r="GW11" s="65"/>
      <c r="GX11" s="89">
        <v>-0.1</v>
      </c>
      <c r="GY11" s="103">
        <f>IFERROR(__xludf.DUMMYFUNCTION("IMPORTRANGE(""https://docs.google.com/spreadsheets/d/1IoplUkHhpdaz06xAEPbfFFzhWbaKWpY8mOVlTs7JAaw/edit#gid=8237126"",""L25"")"),2950.0)</f>
        <v>2950</v>
      </c>
      <c r="GZ11" s="68"/>
      <c r="HA11" s="68"/>
      <c r="HB11" s="68"/>
      <c r="HC11" s="68"/>
      <c r="HD11" s="65"/>
      <c r="HE11" s="89">
        <v>-0.1</v>
      </c>
      <c r="HF11" s="103">
        <f>IFERROR(__xludf.DUMMYFUNCTION("IMPORTRANGE(""https://docs.google.com/spreadsheets/d/1IoplUkHhpdaz06xAEPbfFFzhWbaKWpY8mOVlTs7JAaw/edit#gid=8237126"",""L25"")"),2950.0)</f>
        <v>2950</v>
      </c>
      <c r="HG11" s="68"/>
      <c r="HH11" s="68"/>
      <c r="HI11" s="68"/>
      <c r="HJ11" s="68"/>
      <c r="HK11" s="65"/>
      <c r="HL11" s="89">
        <v>-0.1</v>
      </c>
      <c r="HM11" s="103">
        <f>IFERROR(__xludf.DUMMYFUNCTION("IMPORTRANGE(""https://docs.google.com/spreadsheets/d/1IoplUkHhpdaz06xAEPbfFFzhWbaKWpY8mOVlTs7JAaw/edit#gid=8237126"",""L25"")"),2950.0)</f>
        <v>2950</v>
      </c>
      <c r="HN11" s="68"/>
      <c r="HO11" s="68"/>
      <c r="HP11" s="68"/>
      <c r="HQ11" s="68"/>
      <c r="HR11" s="65"/>
      <c r="HS11" s="89">
        <v>-0.1</v>
      </c>
      <c r="HT11" s="103">
        <f>IFERROR(__xludf.DUMMYFUNCTION("IMPORTRANGE(""https://docs.google.com/spreadsheets/d/1Wvg6tIioXmHDdnx-1fj_U03owN9rK8XgN6lgHErmPbA/edit#gid=8237126"",""M25"")"),2800.0)</f>
        <v>2800</v>
      </c>
      <c r="HU11" s="68"/>
      <c r="HV11" s="68"/>
      <c r="HW11" s="68"/>
      <c r="HX11" s="68"/>
      <c r="HY11" s="74"/>
      <c r="HZ11" s="89">
        <v>-0.1</v>
      </c>
      <c r="IA11" s="103">
        <f>IFERROR(__xludf.DUMMYFUNCTION("IMPORTRANGE(""https://docs.google.com/spreadsheets/d/1Wvg6tIioXmHDdnx-1fj_U03owN9rK8XgN6lgHErmPbA/edit#gid=8237126"",""M25"")"),2800.0)</f>
        <v>2800</v>
      </c>
      <c r="IB11" s="68"/>
      <c r="IC11" s="68"/>
      <c r="ID11" s="68"/>
      <c r="IE11" s="68"/>
      <c r="IF11" s="74"/>
      <c r="IG11" s="89">
        <v>-0.1</v>
      </c>
      <c r="IH11" s="103">
        <f>IFERROR(__xludf.DUMMYFUNCTION("IMPORTRANGE(""https://docs.google.com/spreadsheets/d/1Wvg6tIioXmHDdnx-1fj_U03owN9rK8XgN6lgHErmPbA/edit#gid=8237126"",""M25"")"),2800.0)</f>
        <v>2800</v>
      </c>
      <c r="II11" s="68"/>
      <c r="IJ11" s="68"/>
      <c r="IK11" s="68"/>
      <c r="IL11" s="68"/>
      <c r="IM11" s="74"/>
      <c r="IN11" s="89">
        <v>-0.1</v>
      </c>
      <c r="IO11" s="103">
        <f>IFERROR(__xludf.DUMMYFUNCTION("IMPORTRANGE(""https://docs.google.com/spreadsheets/d/1IoplUkHhpdaz06xAEPbfFFzhWbaKWpY8mOVlTs7JAaw/edit#gid=8237126"",""N25"")"),1950.0)</f>
        <v>1950</v>
      </c>
      <c r="IP11" s="68"/>
      <c r="IQ11" s="68"/>
      <c r="IR11" s="68"/>
      <c r="IS11" s="68"/>
      <c r="IT11" s="65"/>
      <c r="IU11" s="89">
        <v>-0.1</v>
      </c>
      <c r="IV11" s="103">
        <f>IFERROR(__xludf.DUMMYFUNCTION("IMPORTRANGE(""https://docs.google.com/spreadsheets/d/1IoplUkHhpdaz06xAEPbfFFzhWbaKWpY8mOVlTs7JAaw/edit#gid=8237126"",""N25"")"),1950.0)</f>
        <v>1950</v>
      </c>
      <c r="IW11" s="68"/>
      <c r="IX11" s="68"/>
      <c r="IY11" s="68"/>
      <c r="IZ11" s="68"/>
      <c r="JA11" s="65"/>
      <c r="JB11" s="89">
        <v>-0.1</v>
      </c>
      <c r="JC11" s="103">
        <f>IFERROR(__xludf.DUMMYFUNCTION("IMPORTRANGE(""https://docs.google.com/spreadsheets/d/1IoplUkHhpdaz06xAEPbfFFzhWbaKWpY8mOVlTs7JAaw/edit#gid=8237126"",""N25"")"),1950.0)</f>
        <v>1950</v>
      </c>
      <c r="JD11" s="68"/>
      <c r="JE11" s="68"/>
      <c r="JF11" s="68"/>
      <c r="JG11" s="68"/>
      <c r="JH11" s="65"/>
      <c r="JI11" s="89">
        <v>-0.1</v>
      </c>
      <c r="JJ11" s="103">
        <f>IFERROR(__xludf.DUMMYFUNCTION("IMPORTRANGE(""https://docs.google.com/spreadsheets/d/1IoplUkHhpdaz06xAEPbfFFzhWbaKWpY8mOVlTs7JAaw/edit#gid=8237126"",""N25"")"),1950.0)</f>
        <v>1950</v>
      </c>
      <c r="JK11" s="68"/>
      <c r="JL11" s="68"/>
      <c r="JM11" s="68"/>
      <c r="JN11" s="68"/>
      <c r="JO11" s="65"/>
      <c r="JP11" s="89">
        <v>-0.1</v>
      </c>
      <c r="JQ11" s="103">
        <f>IFERROR(__xludf.DUMMYFUNCTION("IMPORTRANGE(""https://docs.google.com/spreadsheets/d/1IoplUkHhpdaz06xAEPbfFFzhWbaKWpY8mOVlTs7JAaw/edit#gid=8237126"",""N25"")"),1950.0)</f>
        <v>1950</v>
      </c>
      <c r="JR11" s="68"/>
      <c r="JS11" s="68"/>
      <c r="JT11" s="68"/>
      <c r="JU11" s="68"/>
      <c r="JV11" s="65"/>
      <c r="JW11" s="89">
        <v>-0.1</v>
      </c>
      <c r="JX11" s="103">
        <f>IFERROR(__xludf.DUMMYFUNCTION("IMPORTRANGE(""https://docs.google.com/spreadsheets/d/1IoplUkHhpdaz06xAEPbfFFzhWbaKWpY8mOVlTs7JAaw/edit#gid=8237126"",""N25"")"),1950.0)</f>
        <v>1950</v>
      </c>
      <c r="JY11" s="68"/>
      <c r="JZ11" s="68"/>
      <c r="KA11" s="68"/>
      <c r="KB11" s="68"/>
      <c r="KC11" s="65"/>
      <c r="KD11" s="89">
        <v>-0.1</v>
      </c>
      <c r="KE11" s="103">
        <f>IFERROR(__xludf.DUMMYFUNCTION("IMPORTRANGE(""https://docs.google.com/spreadsheets/d/1IoplUkHhpdaz06xAEPbfFFzhWbaKWpY8mOVlTs7JAaw/edit#gid=8237126"",""N25"")"),1950.0)</f>
        <v>1950</v>
      </c>
      <c r="KF11" s="68"/>
      <c r="KG11" s="68"/>
      <c r="KH11" s="68"/>
      <c r="KI11" s="68"/>
      <c r="KJ11" s="65"/>
      <c r="KK11" s="52"/>
      <c r="KL11" s="52"/>
      <c r="KM11" s="52"/>
      <c r="KN11" s="52"/>
      <c r="KO11" s="52"/>
      <c r="KP11" s="52"/>
      <c r="KQ11" s="52"/>
      <c r="KR11" s="52"/>
    </row>
    <row r="12" ht="13.5" customHeight="1">
      <c r="A12" s="53">
        <v>41.0</v>
      </c>
      <c r="B12" s="139" t="s">
        <v>40</v>
      </c>
      <c r="C12" s="79" t="s">
        <v>41</v>
      </c>
      <c r="D12" s="80">
        <v>3.0</v>
      </c>
      <c r="E12" s="81">
        <v>8.0</v>
      </c>
      <c r="F12" s="140" t="s">
        <v>19</v>
      </c>
      <c r="G12" s="82">
        <v>2.0</v>
      </c>
      <c r="H12" s="58"/>
      <c r="I12" s="141"/>
      <c r="J12" s="141"/>
      <c r="K12" s="141"/>
      <c r="L12" s="141"/>
      <c r="M12" s="141"/>
      <c r="N12" s="63" t="s">
        <v>20</v>
      </c>
      <c r="O12" s="64"/>
      <c r="P12" s="65"/>
      <c r="Q12" s="89">
        <v>-0.1</v>
      </c>
      <c r="R12" s="67">
        <f>IFERROR(__xludf.DUMMYFUNCTION("IMPORTRANGE(""https://docs.google.com/spreadsheets/d/1IoplUkHhpdaz06xAEPbfFFzhWbaKWpY8mOVlTs7JAaw/edit#gid=8237126"",""H15"")"),2100.0)</f>
        <v>2100</v>
      </c>
      <c r="S12" s="68"/>
      <c r="T12" s="68"/>
      <c r="U12" s="68"/>
      <c r="V12" s="68"/>
      <c r="W12" s="65"/>
      <c r="X12" s="66">
        <v>-0.1</v>
      </c>
      <c r="Y12" s="67">
        <f>IFERROR(__xludf.DUMMYFUNCTION("IMPORTRANGE(""https://docs.google.com/spreadsheets/d/1IoplUkHhpdaz06xAEPbfFFzhWbaKWpY8mOVlTs7JAaw/edit#gid=8237126"",""H15"")"),2100.0)</f>
        <v>2100</v>
      </c>
      <c r="Z12" s="68"/>
      <c r="AA12" s="68"/>
      <c r="AB12" s="68"/>
      <c r="AC12" s="68"/>
      <c r="AD12" s="65"/>
      <c r="AE12" s="66">
        <v>-0.1</v>
      </c>
      <c r="AF12" s="67">
        <f>IFERROR(__xludf.DUMMYFUNCTION("IMPORTRANGE(""https://docs.google.com/spreadsheets/d/1IoplUkHhpdaz06xAEPbfFFzhWbaKWpY8mOVlTs7JAaw/edit#gid=8237126"",""H15"")"),2100.0)</f>
        <v>2100</v>
      </c>
      <c r="AG12" s="68"/>
      <c r="AH12" s="68"/>
      <c r="AI12" s="68"/>
      <c r="AJ12" s="68"/>
      <c r="AK12" s="65"/>
      <c r="AL12" s="66">
        <v>-0.1</v>
      </c>
      <c r="AM12" s="67">
        <f>IFERROR(__xludf.DUMMYFUNCTION("IMPORTRANGE(""https://docs.google.com/spreadsheets/d/1IoplUkHhpdaz06xAEPbfFFzhWbaKWpY8mOVlTs7JAaw/edit#gid=8237126"",""H15"")"),2100.0)</f>
        <v>2100</v>
      </c>
      <c r="AN12" s="68"/>
      <c r="AO12" s="68"/>
      <c r="AP12" s="68"/>
      <c r="AQ12" s="68"/>
      <c r="AR12" s="65"/>
      <c r="AS12" s="66">
        <v>-0.1</v>
      </c>
      <c r="AT12" s="67">
        <f>IFERROR(__xludf.DUMMYFUNCTION("IMPORTRANGE(""https://docs.google.com/spreadsheets/d/1IoplUkHhpdaz06xAEPbfFFzhWbaKWpY8mOVlTs7JAaw/edit#gid=8237126"",""H15"")"),2100.0)</f>
        <v>2100</v>
      </c>
      <c r="AU12" s="68"/>
      <c r="AV12" s="68"/>
      <c r="AW12" s="68"/>
      <c r="AX12" s="68"/>
      <c r="AY12" s="65"/>
      <c r="AZ12" s="66">
        <v>-0.1</v>
      </c>
      <c r="BA12" s="67">
        <f>IFERROR(__xludf.DUMMYFUNCTION("IMPORTRANGE(""https://docs.google.com/spreadsheets/d/1IoplUkHhpdaz06xAEPbfFFzhWbaKWpY8mOVlTs7JAaw/edit#gid=8237126"",""H15"")"),2100.0)</f>
        <v>2100</v>
      </c>
      <c r="BB12" s="68"/>
      <c r="BC12" s="68"/>
      <c r="BD12" s="68"/>
      <c r="BE12" s="68"/>
      <c r="BF12" s="65"/>
      <c r="BG12" s="66">
        <v>-0.1</v>
      </c>
      <c r="BH12" s="67">
        <f>IFERROR(__xludf.DUMMYFUNCTION("IMPORTRANGE(""https://docs.google.com/spreadsheets/d/1IoplUkHhpdaz06xAEPbfFFzhWbaKWpY8mOVlTs7JAaw/edit#gid=8237126"",""H15"")"),2100.0)</f>
        <v>2100</v>
      </c>
      <c r="BI12" s="68"/>
      <c r="BJ12" s="68"/>
      <c r="BK12" s="68"/>
      <c r="BL12" s="68"/>
      <c r="BM12" s="65"/>
      <c r="BN12" s="66">
        <v>-0.1</v>
      </c>
      <c r="BO12" s="67">
        <f>IFERROR(__xludf.DUMMYFUNCTION("IMPORTRANGE(""https://docs.google.com/spreadsheets/d/1IoplUkHhpdaz06xAEPbfFFzhWbaKWpY8mOVlTs7JAaw/edit#gid=8237126"",""H15"")"),2100.0)</f>
        <v>2100</v>
      </c>
      <c r="BP12" s="68"/>
      <c r="BQ12" s="68"/>
      <c r="BR12" s="68"/>
      <c r="BS12" s="68"/>
      <c r="BT12" s="65"/>
      <c r="BU12" s="66">
        <v>-0.1</v>
      </c>
      <c r="BV12" s="67">
        <f>IFERROR(__xludf.DUMMYFUNCTION("IMPORTRANGE(""https://docs.google.com/spreadsheets/d/1IoplUkHhpdaz06xAEPbfFFzhWbaKWpY8mOVlTs7JAaw/edit#gid=8237126"",""H15"")"),2100.0)</f>
        <v>2100</v>
      </c>
      <c r="BW12" s="68"/>
      <c r="BX12" s="68"/>
      <c r="BY12" s="68"/>
      <c r="BZ12" s="68"/>
      <c r="CA12" s="65"/>
      <c r="CB12" s="66">
        <v>-0.1</v>
      </c>
      <c r="CC12" s="67">
        <f>IFERROR(__xludf.DUMMYFUNCTION("IMPORTRANGE(""https://docs.google.com/spreadsheets/d/1IoplUkHhpdaz06xAEPbfFFzhWbaKWpY8mOVlTs7JAaw/edit#gid=8237126"",""H15"")"),2100.0)</f>
        <v>2100</v>
      </c>
      <c r="CD12" s="68"/>
      <c r="CE12" s="68"/>
      <c r="CF12" s="68"/>
      <c r="CG12" s="68"/>
      <c r="CH12" s="65"/>
      <c r="CI12" s="66">
        <v>-0.2</v>
      </c>
      <c r="CJ12" s="67">
        <f>IFERROR(__xludf.DUMMYFUNCTION("IMPORTRANGE(""https://docs.google.com/spreadsheets/d/1IoplUkHhpdaz06xAEPbfFFzhWbaKWpY8mOVlTs7JAaw/edit#gid=8237126"",""H15"")"),2100.0)</f>
        <v>2100</v>
      </c>
      <c r="CK12" s="68"/>
      <c r="CL12" s="68"/>
      <c r="CM12" s="68"/>
      <c r="CN12" s="68"/>
      <c r="CO12" s="65"/>
      <c r="CP12" s="66">
        <v>-0.2</v>
      </c>
      <c r="CQ12" s="67">
        <f>IFERROR(__xludf.DUMMYFUNCTION("IMPORTRANGE(""https://docs.google.com/spreadsheets/d/1IoplUkHhpdaz06xAEPbfFFzhWbaKWpY8mOVlTs7JAaw/edit#gid=8237126"",""H15"")"),2100.0)</f>
        <v>2100</v>
      </c>
      <c r="CR12" s="68"/>
      <c r="CS12" s="68"/>
      <c r="CT12" s="68"/>
      <c r="CU12" s="68"/>
      <c r="CV12" s="65"/>
      <c r="CW12" s="66">
        <v>-0.2</v>
      </c>
      <c r="CX12" s="67">
        <f>IFERROR(__xludf.DUMMYFUNCTION("IMPORTRANGE(""https://docs.google.com/spreadsheets/d/1IoplUkHhpdaz06xAEPbfFFzhWbaKWpY8mOVlTs7JAaw/edit#gid=8237126"",""H15"")"),2100.0)</f>
        <v>2100</v>
      </c>
      <c r="CY12" s="68"/>
      <c r="CZ12" s="68"/>
      <c r="DA12" s="68"/>
      <c r="DB12" s="68"/>
      <c r="DC12" s="65"/>
      <c r="DD12" s="66">
        <v>-0.2</v>
      </c>
      <c r="DE12" s="67">
        <f>IFERROR(__xludf.DUMMYFUNCTION("IMPORTRANGE(""https://docs.google.com/spreadsheets/d/1IoplUkHhpdaz06xAEPbfFFzhWbaKWpY8mOVlTs7JAaw/edit#gid=8237126"",""I15"")"),2900.0)</f>
        <v>2900</v>
      </c>
      <c r="DF12" s="68"/>
      <c r="DG12" s="68"/>
      <c r="DH12" s="68"/>
      <c r="DI12" s="68"/>
      <c r="DJ12" s="65"/>
      <c r="DK12" s="66">
        <v>-0.2</v>
      </c>
      <c r="DL12" s="67">
        <f>IFERROR(__xludf.DUMMYFUNCTION("IMPORTRANGE(""https://docs.google.com/spreadsheets/d/1IoplUkHhpdaz06xAEPbfFFzhWbaKWpY8mOVlTs7JAaw/edit#gid=8237126"",""I15"")"),2900.0)</f>
        <v>2900</v>
      </c>
      <c r="DM12" s="68"/>
      <c r="DN12" s="68"/>
      <c r="DO12" s="68"/>
      <c r="DP12" s="68"/>
      <c r="DQ12" s="65"/>
      <c r="DR12" s="66">
        <v>-0.2</v>
      </c>
      <c r="DS12" s="67">
        <f>IFERROR(__xludf.DUMMYFUNCTION("IMPORTRANGE(""https://docs.google.com/spreadsheets/d/1IoplUkHhpdaz06xAEPbfFFzhWbaKWpY8mOVlTs7JAaw/edit#gid=8237126"",""I15"")"),2900.0)</f>
        <v>2900</v>
      </c>
      <c r="DT12" s="68"/>
      <c r="DU12" s="68"/>
      <c r="DV12" s="68"/>
      <c r="DW12" s="68"/>
      <c r="DX12" s="65"/>
      <c r="DY12" s="66">
        <v>-0.2</v>
      </c>
      <c r="DZ12" s="67">
        <f>IFERROR(__xludf.DUMMYFUNCTION("IMPORTRANGE(""https://docs.google.com/spreadsheets/d/1IoplUkHhpdaz06xAEPbfFFzhWbaKWpY8mOVlTs7JAaw/edit#gid=8237126"",""I15"")"),2900.0)</f>
        <v>2900</v>
      </c>
      <c r="EA12" s="68"/>
      <c r="EB12" s="68"/>
      <c r="EC12" s="68"/>
      <c r="ED12" s="68"/>
      <c r="EE12" s="65"/>
      <c r="EF12" s="66">
        <v>-0.2</v>
      </c>
      <c r="EG12" s="67">
        <f>IFERROR(__xludf.DUMMYFUNCTION("IMPORTRANGE(""https://docs.google.com/spreadsheets/d/1IoplUkHhpdaz06xAEPbfFFzhWbaKWpY8mOVlTs7JAaw/edit#gid=8237126"",""I15"")"),2900.0)</f>
        <v>2900</v>
      </c>
      <c r="EH12" s="68"/>
      <c r="EI12" s="68"/>
      <c r="EJ12" s="68"/>
      <c r="EK12" s="68"/>
      <c r="EL12" s="65"/>
      <c r="EM12" s="66">
        <v>-0.2</v>
      </c>
      <c r="EN12" s="67">
        <f>IFERROR(__xludf.DUMMYFUNCTION("IMPORTRANGE(""https://docs.google.com/spreadsheets/d/1Wvg6tIioXmHDdnx-1fj_U03owN9rK8XgN6lgHErmPbA/edit#gid=8237126"",""J15"")"),3600.0)</f>
        <v>3600</v>
      </c>
      <c r="EO12" s="68"/>
      <c r="EP12" s="68"/>
      <c r="EQ12" s="68"/>
      <c r="ER12" s="68"/>
      <c r="ES12" s="74"/>
      <c r="ET12" s="66">
        <v>-0.2</v>
      </c>
      <c r="EU12" s="67">
        <f>IFERROR(__xludf.DUMMYFUNCTION("IMPORTRANGE(""https://docs.google.com/spreadsheets/d/1Wvg6tIioXmHDdnx-1fj_U03owN9rK8XgN6lgHErmPbA/edit#gid=8237126"",""J15"")"),3600.0)</f>
        <v>3600</v>
      </c>
      <c r="EV12" s="68"/>
      <c r="EW12" s="68"/>
      <c r="EX12" s="68"/>
      <c r="EY12" s="68"/>
      <c r="EZ12" s="74"/>
      <c r="FA12" s="66">
        <v>-0.2</v>
      </c>
      <c r="FB12" s="67">
        <f>IFERROR(__xludf.DUMMYFUNCTION("IMPORTRANGE(""https://docs.google.com/spreadsheets/d/1Wvg6tIioXmHDdnx-1fj_U03owN9rK8XgN6lgHErmPbA/edit#gid=8237126"",""J15"")"),3600.0)</f>
        <v>3600</v>
      </c>
      <c r="FC12" s="68"/>
      <c r="FD12" s="68"/>
      <c r="FE12" s="68"/>
      <c r="FF12" s="68"/>
      <c r="FG12" s="74"/>
      <c r="FH12" s="66">
        <v>-0.2</v>
      </c>
      <c r="FI12" s="67">
        <f>IFERROR(__xludf.DUMMYFUNCTION("IMPORTRANGE(""https://docs.google.com/spreadsheets/d/1Wvg6tIioXmHDdnx-1fj_U03owN9rK8XgN6lgHErmPbA/edit#gid=8237126"",""J15"")"),3600.0)</f>
        <v>3600</v>
      </c>
      <c r="FJ12" s="68"/>
      <c r="FK12" s="68"/>
      <c r="FL12" s="68"/>
      <c r="FM12" s="68"/>
      <c r="FN12" s="74"/>
      <c r="FO12" s="66">
        <v>-0.2</v>
      </c>
      <c r="FP12" s="67">
        <f>IFERROR(__xludf.DUMMYFUNCTION("IMPORTRANGE(""https://docs.google.com/spreadsheets/d/1IoplUkHhpdaz06xAEPbfFFzhWbaKWpY8mOVlTs7JAaw/edit#gid=8237126"",""K15"")"),3800.0)</f>
        <v>3800</v>
      </c>
      <c r="FQ12" s="68"/>
      <c r="FR12" s="68"/>
      <c r="FS12" s="68"/>
      <c r="FT12" s="68"/>
      <c r="FU12" s="74"/>
      <c r="FV12" s="66">
        <v>-0.2</v>
      </c>
      <c r="FW12" s="67">
        <f>IFERROR(__xludf.DUMMYFUNCTION("IMPORTRANGE(""https://docs.google.com/spreadsheets/d/1IoplUkHhpdaz06xAEPbfFFzhWbaKWpY8mOVlTs7JAaw/edit#gid=8237126"",""K15"")"),3800.0)</f>
        <v>3800</v>
      </c>
      <c r="FX12" s="68"/>
      <c r="FY12" s="68"/>
      <c r="FZ12" s="68"/>
      <c r="GA12" s="68"/>
      <c r="GB12" s="74"/>
      <c r="GC12" s="66">
        <v>-0.2</v>
      </c>
      <c r="GD12" s="67">
        <f>IFERROR(__xludf.DUMMYFUNCTION("IMPORTRANGE(""https://docs.google.com/spreadsheets/d/1IoplUkHhpdaz06xAEPbfFFzhWbaKWpY8mOVlTs7JAaw/edit#gid=8237126"",""K15"")"),3800.0)</f>
        <v>3800</v>
      </c>
      <c r="GE12" s="68"/>
      <c r="GF12" s="68"/>
      <c r="GG12" s="68"/>
      <c r="GH12" s="68"/>
      <c r="GI12" s="74"/>
      <c r="GJ12" s="66">
        <v>-0.2</v>
      </c>
      <c r="GK12" s="67">
        <f>IFERROR(__xludf.DUMMYFUNCTION("IMPORTRANGE(""https://docs.google.com/spreadsheets/d/1IoplUkHhpdaz06xAEPbfFFzhWbaKWpY8mOVlTs7JAaw/edit#gid=8237126"",""K15"")"),3800.0)</f>
        <v>3800</v>
      </c>
      <c r="GL12" s="68"/>
      <c r="GM12" s="68"/>
      <c r="GN12" s="68"/>
      <c r="GO12" s="68"/>
      <c r="GP12" s="74"/>
      <c r="GQ12" s="66">
        <v>-0.2</v>
      </c>
      <c r="GR12" s="67">
        <f>IFERROR(__xludf.DUMMYFUNCTION("IMPORTRANGE(""https://docs.google.com/spreadsheets/d/1IoplUkHhpdaz06xAEPbfFFzhWbaKWpY8mOVlTs7JAaw/edit#gid=8237126"",""L15"")"),3300.0)</f>
        <v>3300</v>
      </c>
      <c r="GS12" s="68"/>
      <c r="GT12" s="68"/>
      <c r="GU12" s="68"/>
      <c r="GV12" s="68"/>
      <c r="GW12" s="74"/>
      <c r="GX12" s="66">
        <v>-0.2</v>
      </c>
      <c r="GY12" s="67">
        <f>IFERROR(__xludf.DUMMYFUNCTION("IMPORTRANGE(""https://docs.google.com/spreadsheets/d/1IoplUkHhpdaz06xAEPbfFFzhWbaKWpY8mOVlTs7JAaw/edit#gid=8237126"",""L15"")"),3300.0)</f>
        <v>3300</v>
      </c>
      <c r="GZ12" s="68"/>
      <c r="HA12" s="68"/>
      <c r="HB12" s="68"/>
      <c r="HC12" s="68"/>
      <c r="HD12" s="74"/>
      <c r="HE12" s="66">
        <v>-0.2</v>
      </c>
      <c r="HF12" s="67">
        <f>IFERROR(__xludf.DUMMYFUNCTION("IMPORTRANGE(""https://docs.google.com/spreadsheets/d/1IoplUkHhpdaz06xAEPbfFFzhWbaKWpY8mOVlTs7JAaw/edit#gid=8237126"",""L15"")"),3300.0)</f>
        <v>3300</v>
      </c>
      <c r="HG12" s="68"/>
      <c r="HH12" s="68"/>
      <c r="HI12" s="68"/>
      <c r="HJ12" s="68"/>
      <c r="HK12" s="74"/>
      <c r="HL12" s="66">
        <v>-0.2</v>
      </c>
      <c r="HM12" s="67">
        <f>IFERROR(__xludf.DUMMYFUNCTION("IMPORTRANGE(""https://docs.google.com/spreadsheets/d/1IoplUkHhpdaz06xAEPbfFFzhWbaKWpY8mOVlTs7JAaw/edit#gid=8237126"",""L15"")"),3300.0)</f>
        <v>3300</v>
      </c>
      <c r="HN12" s="68"/>
      <c r="HO12" s="68"/>
      <c r="HP12" s="68"/>
      <c r="HQ12" s="68"/>
      <c r="HR12" s="74"/>
      <c r="HS12" s="66">
        <v>-0.2</v>
      </c>
      <c r="HT12" s="67">
        <f>IFERROR(__xludf.DUMMYFUNCTION("IMPORTRANGE(""https://docs.google.com/spreadsheets/d/1IoplUkHhpdaz06xAEPbfFFzhWbaKWpY8mOVlTs7JAaw/edit#gid=8237126"",""M15"")"),2900.0)</f>
        <v>2900</v>
      </c>
      <c r="HU12" s="68"/>
      <c r="HV12" s="68"/>
      <c r="HW12" s="68"/>
      <c r="HX12" s="68"/>
      <c r="HY12" s="65"/>
      <c r="HZ12" s="66">
        <v>-0.2</v>
      </c>
      <c r="IA12" s="67">
        <f>IFERROR(__xludf.DUMMYFUNCTION("IMPORTRANGE(""https://docs.google.com/spreadsheets/d/1IoplUkHhpdaz06xAEPbfFFzhWbaKWpY8mOVlTs7JAaw/edit#gid=8237126"",""M15"")"),2900.0)</f>
        <v>2900</v>
      </c>
      <c r="IB12" s="68"/>
      <c r="IC12" s="68"/>
      <c r="ID12" s="68"/>
      <c r="IE12" s="68"/>
      <c r="IF12" s="65"/>
      <c r="IG12" s="66">
        <v>-0.2</v>
      </c>
      <c r="IH12" s="67">
        <f>IFERROR(__xludf.DUMMYFUNCTION("IMPORTRANGE(""https://docs.google.com/spreadsheets/d/1IoplUkHhpdaz06xAEPbfFFzhWbaKWpY8mOVlTs7JAaw/edit#gid=8237126"",""M15"")"),2900.0)</f>
        <v>2900</v>
      </c>
      <c r="II12" s="68"/>
      <c r="IJ12" s="68"/>
      <c r="IK12" s="68"/>
      <c r="IL12" s="68"/>
      <c r="IM12" s="65"/>
      <c r="IN12" s="66">
        <v>-0.2</v>
      </c>
      <c r="IO12" s="67">
        <f>IFERROR(__xludf.DUMMYFUNCTION("IMPORTRANGE(""https://docs.google.com/spreadsheets/d/1IoplUkHhpdaz06xAEPbfFFzhWbaKWpY8mOVlTs7JAaw/edit#gid=8237126"",""N15"")"),2100.0)</f>
        <v>2100</v>
      </c>
      <c r="IP12" s="68"/>
      <c r="IQ12" s="68"/>
      <c r="IR12" s="68"/>
      <c r="IS12" s="68"/>
      <c r="IT12" s="65"/>
      <c r="IU12" s="66">
        <v>-0.2</v>
      </c>
      <c r="IV12" s="67">
        <f>IFERROR(__xludf.DUMMYFUNCTION("IMPORTRANGE(""https://docs.google.com/spreadsheets/d/1IoplUkHhpdaz06xAEPbfFFzhWbaKWpY8mOVlTs7JAaw/edit#gid=8237126"",""N15"")"),2100.0)</f>
        <v>2100</v>
      </c>
      <c r="IW12" s="68"/>
      <c r="IX12" s="68"/>
      <c r="IY12" s="68"/>
      <c r="IZ12" s="68"/>
      <c r="JA12" s="65"/>
      <c r="JB12" s="66">
        <v>-0.2</v>
      </c>
      <c r="JC12" s="67">
        <f>IFERROR(__xludf.DUMMYFUNCTION("IMPORTRANGE(""https://docs.google.com/spreadsheets/d/1IoplUkHhpdaz06xAEPbfFFzhWbaKWpY8mOVlTs7JAaw/edit#gid=8237126"",""N15"")"),2100.0)</f>
        <v>2100</v>
      </c>
      <c r="JD12" s="68"/>
      <c r="JE12" s="68"/>
      <c r="JF12" s="68"/>
      <c r="JG12" s="68"/>
      <c r="JH12" s="65"/>
      <c r="JI12" s="66">
        <v>-0.1</v>
      </c>
      <c r="JJ12" s="67">
        <f>IFERROR(__xludf.DUMMYFUNCTION("IMPORTRANGE(""https://docs.google.com/spreadsheets/d/1IoplUkHhpdaz06xAEPbfFFzhWbaKWpY8mOVlTs7JAaw/edit#gid=8237126"",""N15"")"),2100.0)</f>
        <v>2100</v>
      </c>
      <c r="JK12" s="68"/>
      <c r="JL12" s="68"/>
      <c r="JM12" s="68"/>
      <c r="JN12" s="68"/>
      <c r="JO12" s="65"/>
      <c r="JP12" s="66">
        <v>-0.1</v>
      </c>
      <c r="JQ12" s="67">
        <f>IFERROR(__xludf.DUMMYFUNCTION("IMPORTRANGE(""https://docs.google.com/spreadsheets/d/1IoplUkHhpdaz06xAEPbfFFzhWbaKWpY8mOVlTs7JAaw/edit#gid=8237126"",""N15"")"),2100.0)</f>
        <v>2100</v>
      </c>
      <c r="JR12" s="68"/>
      <c r="JS12" s="68"/>
      <c r="JT12" s="68"/>
      <c r="JU12" s="68"/>
      <c r="JV12" s="65"/>
      <c r="JW12" s="66">
        <v>-0.1</v>
      </c>
      <c r="JX12" s="67">
        <f>IFERROR(__xludf.DUMMYFUNCTION("IMPORTRANGE(""https://docs.google.com/spreadsheets/d/1IoplUkHhpdaz06xAEPbfFFzhWbaKWpY8mOVlTs7JAaw/edit#gid=8237126"",""N15"")"),2100.0)</f>
        <v>2100</v>
      </c>
      <c r="JY12" s="68"/>
      <c r="JZ12" s="68"/>
      <c r="KA12" s="68"/>
      <c r="KB12" s="68"/>
      <c r="KC12" s="65"/>
      <c r="KD12" s="66">
        <v>-0.1</v>
      </c>
      <c r="KE12" s="67">
        <f>IFERROR(__xludf.DUMMYFUNCTION("IMPORTRANGE(""https://docs.google.com/spreadsheets/d/1IoplUkHhpdaz06xAEPbfFFzhWbaKWpY8mOVlTs7JAaw/edit#gid=8237126"",""N15"")"),2100.0)</f>
        <v>2100</v>
      </c>
      <c r="KF12" s="68"/>
      <c r="KG12" s="68"/>
      <c r="KH12" s="68"/>
      <c r="KI12" s="68"/>
      <c r="KJ12" s="65"/>
      <c r="KK12" s="52"/>
      <c r="KL12" s="52"/>
      <c r="KM12" s="52"/>
      <c r="KN12" s="52"/>
      <c r="KO12" s="52"/>
      <c r="KP12" s="52"/>
      <c r="KQ12" s="52"/>
      <c r="KR12" s="52"/>
    </row>
    <row r="13" ht="14.25" customHeight="1">
      <c r="A13" s="53">
        <v>41.0</v>
      </c>
      <c r="B13" s="114" t="s">
        <v>40</v>
      </c>
      <c r="C13" s="115" t="s">
        <v>42</v>
      </c>
      <c r="D13" s="142">
        <v>3.0</v>
      </c>
      <c r="E13" s="143">
        <v>8.0</v>
      </c>
      <c r="F13" s="144" t="s">
        <v>19</v>
      </c>
      <c r="G13" s="145">
        <v>2.0</v>
      </c>
      <c r="H13" s="58"/>
      <c r="I13" s="60"/>
      <c r="J13" s="60"/>
      <c r="K13" s="60"/>
      <c r="L13" s="60"/>
      <c r="M13" s="60"/>
      <c r="N13" s="63" t="s">
        <v>20</v>
      </c>
      <c r="O13" s="64"/>
      <c r="P13" s="65"/>
      <c r="Q13" s="89">
        <v>-0.1</v>
      </c>
      <c r="R13" s="103">
        <f>IFERROR(__xludf.DUMMYFUNCTION("IMPORTRANGE(""https://docs.google.com/spreadsheets/d/1IoplUkHhpdaz06xAEPbfFFzhWbaKWpY8mOVlTs7JAaw/edit#gid=8237126"",""H16"")"),2100.0)</f>
        <v>2100</v>
      </c>
      <c r="S13" s="68"/>
      <c r="T13" s="68"/>
      <c r="U13" s="68"/>
      <c r="V13" s="68"/>
      <c r="W13" s="65"/>
      <c r="X13" s="89">
        <v>-0.1</v>
      </c>
      <c r="Y13" s="103">
        <f>IFERROR(__xludf.DUMMYFUNCTION("IMPORTRANGE(""https://docs.google.com/spreadsheets/d/1IoplUkHhpdaz06xAEPbfFFzhWbaKWpY8mOVlTs7JAaw/edit#gid=8237126"",""H16"")"),2100.0)</f>
        <v>2100</v>
      </c>
      <c r="Z13" s="68"/>
      <c r="AA13" s="68"/>
      <c r="AB13" s="68"/>
      <c r="AC13" s="68"/>
      <c r="AD13" s="65"/>
      <c r="AE13" s="89">
        <v>-0.1</v>
      </c>
      <c r="AF13" s="103">
        <f>IFERROR(__xludf.DUMMYFUNCTION("IMPORTRANGE(""https://docs.google.com/spreadsheets/d/1IoplUkHhpdaz06xAEPbfFFzhWbaKWpY8mOVlTs7JAaw/edit#gid=8237126"",""H16"")"),2100.0)</f>
        <v>2100</v>
      </c>
      <c r="AG13" s="68"/>
      <c r="AH13" s="68"/>
      <c r="AI13" s="68"/>
      <c r="AJ13" s="68"/>
      <c r="AK13" s="65"/>
      <c r="AL13" s="89">
        <v>-0.1</v>
      </c>
      <c r="AM13" s="146">
        <f>IFERROR(__xludf.DUMMYFUNCTION("IMPORTRANGE(""https://docs.google.com/spreadsheets/d/1IoplUkHhpdaz06xAEPbfFFzhWbaKWpY8mOVlTs7JAaw/edit#gid=8237126"",""H16"")"),2100.0)</f>
        <v>2100</v>
      </c>
      <c r="AN13" s="68"/>
      <c r="AO13" s="68"/>
      <c r="AP13" s="68"/>
      <c r="AQ13" s="68"/>
      <c r="AR13" s="65"/>
      <c r="AS13" s="89">
        <v>-0.1</v>
      </c>
      <c r="AT13" s="146">
        <f>IFERROR(__xludf.DUMMYFUNCTION("IMPORTRANGE(""https://docs.google.com/spreadsheets/d/1IoplUkHhpdaz06xAEPbfFFzhWbaKWpY8mOVlTs7JAaw/edit#gid=8237126"",""H16"")"),2100.0)</f>
        <v>2100</v>
      </c>
      <c r="AU13" s="68"/>
      <c r="AV13" s="68"/>
      <c r="AW13" s="68"/>
      <c r="AX13" s="68"/>
      <c r="AY13" s="65"/>
      <c r="AZ13" s="89">
        <v>-0.1</v>
      </c>
      <c r="BA13" s="146">
        <f>IFERROR(__xludf.DUMMYFUNCTION("IMPORTRANGE(""https://docs.google.com/spreadsheets/d/1IoplUkHhpdaz06xAEPbfFFzhWbaKWpY8mOVlTs7JAaw/edit#gid=8237126"",""H16"")"),2100.0)</f>
        <v>2100</v>
      </c>
      <c r="BB13" s="68"/>
      <c r="BC13" s="68"/>
      <c r="BD13" s="68"/>
      <c r="BE13" s="68"/>
      <c r="BF13" s="65"/>
      <c r="BG13" s="89">
        <v>-0.1</v>
      </c>
      <c r="BH13" s="146">
        <f>IFERROR(__xludf.DUMMYFUNCTION("IMPORTRANGE(""https://docs.google.com/spreadsheets/d/1IoplUkHhpdaz06xAEPbfFFzhWbaKWpY8mOVlTs7JAaw/edit#gid=8237126"",""H16"")"),2100.0)</f>
        <v>2100</v>
      </c>
      <c r="BI13" s="68"/>
      <c r="BJ13" s="68"/>
      <c r="BK13" s="68"/>
      <c r="BL13" s="68"/>
      <c r="BM13" s="65"/>
      <c r="BN13" s="89">
        <v>-0.1</v>
      </c>
      <c r="BO13" s="146">
        <f>IFERROR(__xludf.DUMMYFUNCTION("IMPORTRANGE(""https://docs.google.com/spreadsheets/d/1IoplUkHhpdaz06xAEPbfFFzhWbaKWpY8mOVlTs7JAaw/edit#gid=8237126"",""H16"")"),2100.0)</f>
        <v>2100</v>
      </c>
      <c r="BP13" s="68"/>
      <c r="BQ13" s="68"/>
      <c r="BR13" s="68"/>
      <c r="BS13" s="68"/>
      <c r="BT13" s="65"/>
      <c r="BU13" s="89">
        <v>-0.1</v>
      </c>
      <c r="BV13" s="146">
        <f>IFERROR(__xludf.DUMMYFUNCTION("IMPORTRANGE(""https://docs.google.com/spreadsheets/d/1IoplUkHhpdaz06xAEPbfFFzhWbaKWpY8mOVlTs7JAaw/edit#gid=8237126"",""H16"")"),2100.0)</f>
        <v>2100</v>
      </c>
      <c r="BW13" s="68"/>
      <c r="BX13" s="68"/>
      <c r="BY13" s="68"/>
      <c r="BZ13" s="68"/>
      <c r="CA13" s="65"/>
      <c r="CB13" s="89">
        <v>-0.1</v>
      </c>
      <c r="CC13" s="146">
        <f>IFERROR(__xludf.DUMMYFUNCTION("IMPORTRANGE(""https://docs.google.com/spreadsheets/d/1IoplUkHhpdaz06xAEPbfFFzhWbaKWpY8mOVlTs7JAaw/edit#gid=8237126"",""H16"")"),2100.0)</f>
        <v>2100</v>
      </c>
      <c r="CD13" s="68"/>
      <c r="CE13" s="68"/>
      <c r="CF13" s="68"/>
      <c r="CG13" s="68"/>
      <c r="CH13" s="65"/>
      <c r="CI13" s="108" t="s">
        <v>34</v>
      </c>
      <c r="CJ13" s="112" t="s">
        <v>23</v>
      </c>
      <c r="CK13" s="68"/>
      <c r="CL13" s="68"/>
      <c r="CM13" s="68"/>
      <c r="CN13" s="68"/>
      <c r="CO13" s="68"/>
      <c r="CP13" s="89">
        <v>-0.1</v>
      </c>
      <c r="CQ13" s="146">
        <f>IFERROR(__xludf.DUMMYFUNCTION("IMPORTRANGE(""https://docs.google.com/spreadsheets/d/1IoplUkHhpdaz06xAEPbfFFzhWbaKWpY8mOVlTs7JAaw/edit#gid=8237126"",""H16"")"),2100.0)</f>
        <v>2100</v>
      </c>
      <c r="CR13" s="68"/>
      <c r="CS13" s="68"/>
      <c r="CT13" s="68"/>
      <c r="CU13" s="68"/>
      <c r="CV13" s="65"/>
      <c r="CW13" s="69">
        <v>46003.0</v>
      </c>
      <c r="CX13" s="70" t="s">
        <v>21</v>
      </c>
      <c r="DC13" s="71"/>
      <c r="DD13" s="108" t="s">
        <v>34</v>
      </c>
      <c r="DE13" s="73" t="s">
        <v>23</v>
      </c>
      <c r="DF13" s="68"/>
      <c r="DG13" s="68"/>
      <c r="DH13" s="68"/>
      <c r="DI13" s="68"/>
      <c r="DJ13" s="74"/>
      <c r="DK13" s="108" t="s">
        <v>34</v>
      </c>
      <c r="DL13" s="73" t="s">
        <v>23</v>
      </c>
      <c r="DM13" s="68"/>
      <c r="DN13" s="68"/>
      <c r="DO13" s="68"/>
      <c r="DP13" s="68"/>
      <c r="DQ13" s="74"/>
      <c r="DR13" s="104" t="s">
        <v>34</v>
      </c>
      <c r="DS13" s="73" t="s">
        <v>23</v>
      </c>
      <c r="DT13" s="68"/>
      <c r="DU13" s="68"/>
      <c r="DV13" s="68"/>
      <c r="DW13" s="68"/>
      <c r="DX13" s="74"/>
      <c r="DY13" s="108" t="s">
        <v>23</v>
      </c>
      <c r="DZ13" s="73" t="s">
        <v>23</v>
      </c>
      <c r="EA13" s="68"/>
      <c r="EB13" s="68"/>
      <c r="EC13" s="68"/>
      <c r="ED13" s="68"/>
      <c r="EE13" s="74"/>
      <c r="EF13" s="108" t="s">
        <v>23</v>
      </c>
      <c r="EG13" s="73" t="s">
        <v>23</v>
      </c>
      <c r="EH13" s="68"/>
      <c r="EI13" s="68"/>
      <c r="EJ13" s="68"/>
      <c r="EK13" s="68"/>
      <c r="EL13" s="74"/>
      <c r="EM13" s="89">
        <v>-0.1</v>
      </c>
      <c r="EN13" s="73">
        <f>IFERROR(__xludf.DUMMYFUNCTION("IMPORTRANGE(""https://docs.google.com/spreadsheets/d/1Wvg6tIioXmHDdnx-1fj_U03owN9rK8XgN6lgHErmPbA/edit#gid=8237126"",""J16"")"),3600.0)</f>
        <v>3600</v>
      </c>
      <c r="EO13" s="68"/>
      <c r="EP13" s="68"/>
      <c r="EQ13" s="68"/>
      <c r="ER13" s="68"/>
      <c r="ES13" s="74"/>
      <c r="ET13" s="86">
        <v>-0.1</v>
      </c>
      <c r="EU13" s="73">
        <f>IFERROR(__xludf.DUMMYFUNCTION("IMPORTRANGE(""https://docs.google.com/spreadsheets/d/1Wvg6tIioXmHDdnx-1fj_U03owN9rK8XgN6lgHErmPbA/edit#gid=8237126"",""J16"")"),3600.0)</f>
        <v>3600</v>
      </c>
      <c r="EV13" s="68"/>
      <c r="EW13" s="68"/>
      <c r="EX13" s="68"/>
      <c r="EY13" s="68"/>
      <c r="EZ13" s="74"/>
      <c r="FA13" s="89">
        <v>-0.1</v>
      </c>
      <c r="FB13" s="147">
        <f>IFERROR(__xludf.DUMMYFUNCTION("IMPORTRANGE(""https://docs.google.com/spreadsheets/d/1Wvg6tIioXmHDdnx-1fj_U03owN9rK8XgN6lgHErmPbA/edit#gid=8237126"",""J16"")"),3600.0)</f>
        <v>3600</v>
      </c>
      <c r="FC13" s="68"/>
      <c r="FD13" s="68"/>
      <c r="FE13" s="68"/>
      <c r="FF13" s="68"/>
      <c r="FG13" s="74"/>
      <c r="FH13" s="89">
        <v>-0.1</v>
      </c>
      <c r="FI13" s="73">
        <f>IFERROR(__xludf.DUMMYFUNCTION("IMPORTRANGE(""https://docs.google.com/spreadsheets/d/1Wvg6tIioXmHDdnx-1fj_U03owN9rK8XgN6lgHErmPbA/edit#gid=8237126"",""J16"")"),3600.0)</f>
        <v>3600</v>
      </c>
      <c r="FJ13" s="68"/>
      <c r="FK13" s="68"/>
      <c r="FL13" s="68"/>
      <c r="FM13" s="68"/>
      <c r="FN13" s="74"/>
      <c r="FO13" s="69">
        <v>46003.0</v>
      </c>
      <c r="FP13" s="70" t="s">
        <v>21</v>
      </c>
      <c r="FU13" s="71"/>
      <c r="FV13" s="89">
        <v>-0.1</v>
      </c>
      <c r="FW13" s="73">
        <f>IFERROR(__xludf.DUMMYFUNCTION("IMPORTRANGE(""https://docs.google.com/spreadsheets/d/1IoplUkHhpdaz06xAEPbfFFzhWbaKWpY8mOVlTs7JAaw/edit#gid=8237126"",""K16"")"),3800.0)</f>
        <v>3800</v>
      </c>
      <c r="FX13" s="68"/>
      <c r="FY13" s="68"/>
      <c r="FZ13" s="68"/>
      <c r="GA13" s="68"/>
      <c r="GB13" s="74"/>
      <c r="GC13" s="89">
        <v>-0.1</v>
      </c>
      <c r="GD13" s="73">
        <f>IFERROR(__xludf.DUMMYFUNCTION("IMPORTRANGE(""https://docs.google.com/spreadsheets/d/1IoplUkHhpdaz06xAEPbfFFzhWbaKWpY8mOVlTs7JAaw/edit#gid=8237126"",""K16"")"),3800.0)</f>
        <v>3800</v>
      </c>
      <c r="GE13" s="68"/>
      <c r="GF13" s="68"/>
      <c r="GG13" s="68"/>
      <c r="GH13" s="68"/>
      <c r="GI13" s="74"/>
      <c r="GJ13" s="89">
        <v>-0.1</v>
      </c>
      <c r="GK13" s="73">
        <f>IFERROR(__xludf.DUMMYFUNCTION("IMPORTRANGE(""https://docs.google.com/spreadsheets/d/1IoplUkHhpdaz06xAEPbfFFzhWbaKWpY8mOVlTs7JAaw/edit#gid=8237126"",""K16"")"),3800.0)</f>
        <v>3800</v>
      </c>
      <c r="GL13" s="68"/>
      <c r="GM13" s="68"/>
      <c r="GN13" s="68"/>
      <c r="GO13" s="68"/>
      <c r="GP13" s="74"/>
      <c r="GQ13" s="89">
        <v>-0.1</v>
      </c>
      <c r="GR13" s="73">
        <f>IFERROR(__xludf.DUMMYFUNCTION("IMPORTRANGE(""https://docs.google.com/spreadsheets/d/1IoplUkHhpdaz06xAEPbfFFzhWbaKWpY8mOVlTs7JAaw/edit#gid=8237126"",""L16"")"),3500.0)</f>
        <v>3500</v>
      </c>
      <c r="GS13" s="68"/>
      <c r="GT13" s="68"/>
      <c r="GU13" s="68"/>
      <c r="GV13" s="68"/>
      <c r="GW13" s="74"/>
      <c r="GX13" s="89">
        <v>-0.1</v>
      </c>
      <c r="GY13" s="73">
        <f>IFERROR(__xludf.DUMMYFUNCTION("IMPORTRANGE(""https://docs.google.com/spreadsheets/d/1IoplUkHhpdaz06xAEPbfFFzhWbaKWpY8mOVlTs7JAaw/edit#gid=8237126"",""L16"")"),3500.0)</f>
        <v>3500</v>
      </c>
      <c r="GZ13" s="68"/>
      <c r="HA13" s="68"/>
      <c r="HB13" s="68"/>
      <c r="HC13" s="68"/>
      <c r="HD13" s="74"/>
      <c r="HE13" s="89">
        <v>-0.1</v>
      </c>
      <c r="HF13" s="73">
        <f>IFERROR(__xludf.DUMMYFUNCTION("IMPORTRANGE(""https://docs.google.com/spreadsheets/d/1IoplUkHhpdaz06xAEPbfFFzhWbaKWpY8mOVlTs7JAaw/edit#gid=8237126"",""L16"")"),3500.0)</f>
        <v>3500</v>
      </c>
      <c r="HG13" s="68"/>
      <c r="HH13" s="68"/>
      <c r="HI13" s="68"/>
      <c r="HJ13" s="68"/>
      <c r="HK13" s="74"/>
      <c r="HL13" s="89">
        <v>-0.1</v>
      </c>
      <c r="HM13" s="73">
        <f>IFERROR(__xludf.DUMMYFUNCTION("IMPORTRANGE(""https://docs.google.com/spreadsheets/d/1IoplUkHhpdaz06xAEPbfFFzhWbaKWpY8mOVlTs7JAaw/edit#gid=8237126"",""L16"")"),3500.0)</f>
        <v>3500</v>
      </c>
      <c r="HN13" s="68"/>
      <c r="HO13" s="68"/>
      <c r="HP13" s="68"/>
      <c r="HQ13" s="68"/>
      <c r="HR13" s="74"/>
      <c r="HS13" s="89">
        <v>-0.1</v>
      </c>
      <c r="HT13" s="73">
        <f>IFERROR(__xludf.DUMMYFUNCTION("IMPORTRANGE(""https://docs.google.com/spreadsheets/d/1Wvg6tIioXmHDdnx-1fj_U03owN9rK8XgN6lgHErmPbA/edit#gid=8237126"",""M16"")"),3100.0)</f>
        <v>3100</v>
      </c>
      <c r="HU13" s="68"/>
      <c r="HV13" s="68"/>
      <c r="HW13" s="68"/>
      <c r="HX13" s="68"/>
      <c r="HY13" s="74"/>
      <c r="HZ13" s="124" t="s">
        <v>34</v>
      </c>
      <c r="IA13" s="112" t="s">
        <v>23</v>
      </c>
      <c r="IB13" s="68"/>
      <c r="IC13" s="68"/>
      <c r="ID13" s="68"/>
      <c r="IE13" s="68"/>
      <c r="IF13" s="74"/>
      <c r="IG13" s="89">
        <v>-0.1</v>
      </c>
      <c r="IH13" s="73">
        <f>IFERROR(__xludf.DUMMYFUNCTION("IMPORTRANGE(""https://docs.google.com/spreadsheets/d/1Wvg6tIioXmHDdnx-1fj_U03owN9rK8XgN6lgHErmPbA/edit#gid=8237126"",""M16"")"),3100.0)</f>
        <v>3100</v>
      </c>
      <c r="II13" s="68"/>
      <c r="IJ13" s="68"/>
      <c r="IK13" s="68"/>
      <c r="IL13" s="68"/>
      <c r="IM13" s="74"/>
      <c r="IN13" s="89">
        <v>-0.1</v>
      </c>
      <c r="IO13" s="103">
        <f>IFERROR(__xludf.DUMMYFUNCTION("IMPORTRANGE(""https://docs.google.com/spreadsheets/d/1IoplUkHhpdaz06xAEPbfFFzhWbaKWpY8mOVlTs7JAaw/edit#gid=8237126"",""N16"")"),2100.0)</f>
        <v>2100</v>
      </c>
      <c r="IP13" s="68"/>
      <c r="IQ13" s="68"/>
      <c r="IR13" s="68"/>
      <c r="IS13" s="68"/>
      <c r="IT13" s="65"/>
      <c r="IU13" s="89">
        <v>-0.1</v>
      </c>
      <c r="IV13" s="103">
        <f>IFERROR(__xludf.DUMMYFUNCTION("IMPORTRANGE(""https://docs.google.com/spreadsheets/d/1IoplUkHhpdaz06xAEPbfFFzhWbaKWpY8mOVlTs7JAaw/edit#gid=8237126"",""N16"")"),2100.0)</f>
        <v>2100</v>
      </c>
      <c r="IW13" s="68"/>
      <c r="IX13" s="68"/>
      <c r="IY13" s="68"/>
      <c r="IZ13" s="68"/>
      <c r="JA13" s="65"/>
      <c r="JB13" s="89">
        <v>-0.1</v>
      </c>
      <c r="JC13" s="103">
        <f>IFERROR(__xludf.DUMMYFUNCTION("IMPORTRANGE(""https://docs.google.com/spreadsheets/d/1IoplUkHhpdaz06xAEPbfFFzhWbaKWpY8mOVlTs7JAaw/edit#gid=8237126"",""N16"")"),2100.0)</f>
        <v>2100</v>
      </c>
      <c r="JD13" s="68"/>
      <c r="JE13" s="68"/>
      <c r="JF13" s="68"/>
      <c r="JG13" s="68"/>
      <c r="JH13" s="65"/>
      <c r="JI13" s="89">
        <v>-0.1</v>
      </c>
      <c r="JJ13" s="103">
        <f>IFERROR(__xludf.DUMMYFUNCTION("IMPORTRANGE(""https://docs.google.com/spreadsheets/d/1IoplUkHhpdaz06xAEPbfFFzhWbaKWpY8mOVlTs7JAaw/edit#gid=8237126"",""N16"")"),2100.0)</f>
        <v>2100</v>
      </c>
      <c r="JK13" s="68"/>
      <c r="JL13" s="68"/>
      <c r="JM13" s="68"/>
      <c r="JN13" s="68"/>
      <c r="JO13" s="65"/>
      <c r="JP13" s="89">
        <v>-0.1</v>
      </c>
      <c r="JQ13" s="103">
        <f>IFERROR(__xludf.DUMMYFUNCTION("IMPORTRANGE(""https://docs.google.com/spreadsheets/d/1IoplUkHhpdaz06xAEPbfFFzhWbaKWpY8mOVlTs7JAaw/edit#gid=8237126"",""N16"")"),2100.0)</f>
        <v>2100</v>
      </c>
      <c r="JR13" s="68"/>
      <c r="JS13" s="68"/>
      <c r="JT13" s="68"/>
      <c r="JU13" s="68"/>
      <c r="JV13" s="65"/>
      <c r="JW13" s="89">
        <v>-0.1</v>
      </c>
      <c r="JX13" s="103">
        <f>IFERROR(__xludf.DUMMYFUNCTION("IMPORTRANGE(""https://docs.google.com/spreadsheets/d/1IoplUkHhpdaz06xAEPbfFFzhWbaKWpY8mOVlTs7JAaw/edit#gid=8237126"",""N16"")"),2100.0)</f>
        <v>2100</v>
      </c>
      <c r="JY13" s="68"/>
      <c r="JZ13" s="68"/>
      <c r="KA13" s="68"/>
      <c r="KB13" s="68"/>
      <c r="KC13" s="65"/>
      <c r="KD13" s="89">
        <v>-0.1</v>
      </c>
      <c r="KE13" s="103">
        <f>IFERROR(__xludf.DUMMYFUNCTION("IMPORTRANGE(""https://docs.google.com/spreadsheets/d/1IoplUkHhpdaz06xAEPbfFFzhWbaKWpY8mOVlTs7JAaw/edit#gid=8237126"",""N16"")"),2100.0)</f>
        <v>2100</v>
      </c>
      <c r="KF13" s="68"/>
      <c r="KG13" s="68"/>
      <c r="KH13" s="68"/>
      <c r="KI13" s="68"/>
      <c r="KJ13" s="65"/>
      <c r="KK13" s="52"/>
      <c r="KL13" s="52"/>
      <c r="KM13" s="52"/>
      <c r="KN13" s="52"/>
      <c r="KO13" s="52"/>
      <c r="KP13" s="52"/>
      <c r="KQ13" s="52"/>
      <c r="KR13" s="52"/>
    </row>
    <row r="14" ht="13.5" customHeight="1">
      <c r="A14" s="148">
        <v>41.0</v>
      </c>
      <c r="B14" s="94" t="s">
        <v>43</v>
      </c>
      <c r="C14" s="126" t="s">
        <v>44</v>
      </c>
      <c r="D14" s="95">
        <v>3.0</v>
      </c>
      <c r="E14" s="96">
        <v>8.0</v>
      </c>
      <c r="F14" s="97" t="s">
        <v>19</v>
      </c>
      <c r="G14" s="98">
        <v>2.0</v>
      </c>
      <c r="H14" s="149"/>
      <c r="I14" s="100"/>
      <c r="J14" s="100"/>
      <c r="K14" s="100"/>
      <c r="L14" s="100"/>
      <c r="M14" s="100"/>
      <c r="N14" s="63" t="s">
        <v>20</v>
      </c>
      <c r="O14" s="137"/>
      <c r="Q14" s="66">
        <v>-0.1</v>
      </c>
      <c r="R14" s="113">
        <f>IFERROR(__xludf.DUMMYFUNCTION("IMPORTRANGE(""https://docs.google.com/spreadsheets/d/1IoplUkHhpdaz06xAEPbfFFzhWbaKWpY8mOVlTs7JAaw/edit#gid=8237126"",""H17"")"),2500.0)</f>
        <v>2500</v>
      </c>
      <c r="S14" s="68"/>
      <c r="T14" s="68"/>
      <c r="U14" s="68"/>
      <c r="V14" s="68"/>
      <c r="W14" s="65"/>
      <c r="X14" s="150">
        <v>-0.1</v>
      </c>
      <c r="Y14" s="113">
        <f>IFERROR(__xludf.DUMMYFUNCTION("IMPORTRANGE(""https://docs.google.com/spreadsheets/d/1IoplUkHhpdaz06xAEPbfFFzhWbaKWpY8mOVlTs7JAaw/edit#gid=8237126"",""H17"")"),2500.0)</f>
        <v>2500</v>
      </c>
      <c r="Z14" s="68"/>
      <c r="AA14" s="68"/>
      <c r="AB14" s="68"/>
      <c r="AC14" s="68"/>
      <c r="AD14" s="65"/>
      <c r="AE14" s="150">
        <v>-0.1</v>
      </c>
      <c r="AF14" s="113">
        <f>IFERROR(__xludf.DUMMYFUNCTION("IMPORTRANGE(""https://docs.google.com/spreadsheets/d/1IoplUkHhpdaz06xAEPbfFFzhWbaKWpY8mOVlTs7JAaw/edit#gid=8237126"",""H17"")"),2500.0)</f>
        <v>2500</v>
      </c>
      <c r="AG14" s="68"/>
      <c r="AH14" s="68"/>
      <c r="AI14" s="68"/>
      <c r="AJ14" s="68"/>
      <c r="AK14" s="65"/>
      <c r="AL14" s="150">
        <v>-0.1</v>
      </c>
      <c r="AM14" s="113">
        <f>IFERROR(__xludf.DUMMYFUNCTION("IMPORTRANGE(""https://docs.google.com/spreadsheets/d/1IoplUkHhpdaz06xAEPbfFFzhWbaKWpY8mOVlTs7JAaw/edit#gid=8237126"",""H17"")"),2500.0)</f>
        <v>2500</v>
      </c>
      <c r="AN14" s="68"/>
      <c r="AO14" s="68"/>
      <c r="AP14" s="68"/>
      <c r="AQ14" s="68"/>
      <c r="AR14" s="65"/>
      <c r="AS14" s="150">
        <v>-0.1</v>
      </c>
      <c r="AT14" s="113">
        <f>IFERROR(__xludf.DUMMYFUNCTION("IMPORTRANGE(""https://docs.google.com/spreadsheets/d/1IoplUkHhpdaz06xAEPbfFFzhWbaKWpY8mOVlTs7JAaw/edit#gid=8237126"",""H17"")"),2500.0)</f>
        <v>2500</v>
      </c>
      <c r="AU14" s="68"/>
      <c r="AV14" s="68"/>
      <c r="AW14" s="68"/>
      <c r="AX14" s="68"/>
      <c r="AY14" s="65"/>
      <c r="AZ14" s="150">
        <v>-0.1</v>
      </c>
      <c r="BA14" s="113">
        <f>IFERROR(__xludf.DUMMYFUNCTION("IMPORTRANGE(""https://docs.google.com/spreadsheets/d/1IoplUkHhpdaz06xAEPbfFFzhWbaKWpY8mOVlTs7JAaw/edit#gid=8237126"",""H17"")"),2500.0)</f>
        <v>2500</v>
      </c>
      <c r="BB14" s="68"/>
      <c r="BC14" s="68"/>
      <c r="BD14" s="68"/>
      <c r="BE14" s="68"/>
      <c r="BF14" s="65"/>
      <c r="BG14" s="150">
        <v>-0.1</v>
      </c>
      <c r="BH14" s="113">
        <f>IFERROR(__xludf.DUMMYFUNCTION("IMPORTRANGE(""https://docs.google.com/spreadsheets/d/1IoplUkHhpdaz06xAEPbfFFzhWbaKWpY8mOVlTs7JAaw/edit#gid=8237126"",""H17"")"),2500.0)</f>
        <v>2500</v>
      </c>
      <c r="BI14" s="68"/>
      <c r="BJ14" s="68"/>
      <c r="BK14" s="68"/>
      <c r="BL14" s="68"/>
      <c r="BM14" s="65"/>
      <c r="BN14" s="150">
        <v>-0.1</v>
      </c>
      <c r="BO14" s="113">
        <f>IFERROR(__xludf.DUMMYFUNCTION("IMPORTRANGE(""https://docs.google.com/spreadsheets/d/1IoplUkHhpdaz06xAEPbfFFzhWbaKWpY8mOVlTs7JAaw/edit#gid=8237126"",""H17"")"),2500.0)</f>
        <v>2500</v>
      </c>
      <c r="BP14" s="68"/>
      <c r="BQ14" s="68"/>
      <c r="BR14" s="68"/>
      <c r="BS14" s="68"/>
      <c r="BT14" s="65"/>
      <c r="BU14" s="66">
        <v>-0.1</v>
      </c>
      <c r="BV14" s="113">
        <f>IFERROR(__xludf.DUMMYFUNCTION("IMPORTRANGE(""https://docs.google.com/spreadsheets/d/1IoplUkHhpdaz06xAEPbfFFzhWbaKWpY8mOVlTs7JAaw/edit#gid=8237126"",""H17"")"),2500.0)</f>
        <v>2500</v>
      </c>
      <c r="BW14" s="68"/>
      <c r="BX14" s="68"/>
      <c r="BY14" s="68"/>
      <c r="BZ14" s="68"/>
      <c r="CA14" s="65"/>
      <c r="CB14" s="150">
        <v>-0.1</v>
      </c>
      <c r="CC14" s="113">
        <f>IFERROR(__xludf.DUMMYFUNCTION("IMPORTRANGE(""https://docs.google.com/spreadsheets/d/1IoplUkHhpdaz06xAEPbfFFzhWbaKWpY8mOVlTs7JAaw/edit#gid=8237126"",""H17"")"),2500.0)</f>
        <v>2500</v>
      </c>
      <c r="CD14" s="68"/>
      <c r="CE14" s="68"/>
      <c r="CF14" s="68"/>
      <c r="CG14" s="68"/>
      <c r="CH14" s="65"/>
      <c r="CI14" s="150">
        <v>-0.1</v>
      </c>
      <c r="CJ14" s="113">
        <f>IFERROR(__xludf.DUMMYFUNCTION("IMPORTRANGE(""https://docs.google.com/spreadsheets/d/1IoplUkHhpdaz06xAEPbfFFzhWbaKWpY8mOVlTs7JAaw/edit#gid=8237126"",""H17"")"),2500.0)</f>
        <v>2500</v>
      </c>
      <c r="CK14" s="68"/>
      <c r="CL14" s="68"/>
      <c r="CM14" s="68"/>
      <c r="CN14" s="68"/>
      <c r="CO14" s="65"/>
      <c r="CP14" s="150">
        <v>-0.1</v>
      </c>
      <c r="CQ14" s="113">
        <f>IFERROR(__xludf.DUMMYFUNCTION("IMPORTRANGE(""https://docs.google.com/spreadsheets/d/1IoplUkHhpdaz06xAEPbfFFzhWbaKWpY8mOVlTs7JAaw/edit#gid=8237126"",""H17"")"),2500.0)</f>
        <v>2500</v>
      </c>
      <c r="CR14" s="68"/>
      <c r="CS14" s="68"/>
      <c r="CT14" s="68"/>
      <c r="CU14" s="68"/>
      <c r="CV14" s="65"/>
      <c r="CW14" s="66">
        <v>-0.1</v>
      </c>
      <c r="CX14" s="113">
        <f>IFERROR(__xludf.DUMMYFUNCTION("IMPORTRANGE(""https://docs.google.com/spreadsheets/d/1IoplUkHhpdaz06xAEPbfFFzhWbaKWpY8mOVlTs7JAaw/edit#gid=8237126"",""H17"")"),2500.0)</f>
        <v>2500</v>
      </c>
      <c r="CY14" s="68"/>
      <c r="CZ14" s="68"/>
      <c r="DA14" s="68"/>
      <c r="DB14" s="68"/>
      <c r="DC14" s="65"/>
      <c r="DD14" s="66">
        <v>-0.1</v>
      </c>
      <c r="DE14" s="113">
        <f>IFERROR(__xludf.DUMMYFUNCTION("IMPORTRANGE(""https://docs.google.com/spreadsheets/d/1IoplUkHhpdaz06xAEPbfFFzhWbaKWpY8mOVlTs7JAaw/edit#gid=8237126"",""I17"")"),3500.0)</f>
        <v>3500</v>
      </c>
      <c r="DF14" s="68"/>
      <c r="DG14" s="68"/>
      <c r="DH14" s="68"/>
      <c r="DI14" s="68"/>
      <c r="DJ14" s="65"/>
      <c r="DK14" s="106" t="s">
        <v>34</v>
      </c>
      <c r="DL14" s="67" t="s">
        <v>23</v>
      </c>
      <c r="DM14" s="68"/>
      <c r="DN14" s="68"/>
      <c r="DO14" s="68"/>
      <c r="DP14" s="68"/>
      <c r="DQ14" s="74"/>
      <c r="DR14" s="66">
        <v>-0.1</v>
      </c>
      <c r="DS14" s="113">
        <f>IFERROR(__xludf.DUMMYFUNCTION("IMPORTRANGE(""https://docs.google.com/spreadsheets/d/1IoplUkHhpdaz06xAEPbfFFzhWbaKWpY8mOVlTs7JAaw/edit#gid=8237126"",""I17"")"),3500.0)</f>
        <v>3500</v>
      </c>
      <c r="DT14" s="68"/>
      <c r="DU14" s="68"/>
      <c r="DV14" s="68"/>
      <c r="DW14" s="68"/>
      <c r="DX14" s="65"/>
      <c r="DY14" s="104" t="s">
        <v>34</v>
      </c>
      <c r="DZ14" s="78" t="s">
        <v>23</v>
      </c>
      <c r="EA14" s="68"/>
      <c r="EB14" s="68"/>
      <c r="EC14" s="68"/>
      <c r="ED14" s="68"/>
      <c r="EE14" s="68"/>
      <c r="EF14" s="151">
        <v>-0.1</v>
      </c>
      <c r="EG14" s="113">
        <f>IFERROR(__xludf.DUMMYFUNCTION("IMPORTRANGE(""https://docs.google.com/spreadsheets/d/1IoplUkHhpdaz06xAEPbfFFzhWbaKWpY8mOVlTs7JAaw/edit#gid=8237126"",""I17"")"),3500.0)</f>
        <v>3500</v>
      </c>
      <c r="EH14" s="68"/>
      <c r="EI14" s="68"/>
      <c r="EJ14" s="68"/>
      <c r="EK14" s="68"/>
      <c r="EL14" s="65"/>
      <c r="EM14" s="86">
        <v>-0.1</v>
      </c>
      <c r="EN14" s="113">
        <f>IFERROR(__xludf.DUMMYFUNCTION("IMPORTRANGE(""https://docs.google.com/spreadsheets/d/1IoplUkHhpdaz06xAEPbfFFzhWbaKWpY8mOVlTs7JAaw/edit#gid=8237126"",""J17"")"),3800.0)</f>
        <v>3800</v>
      </c>
      <c r="EO14" s="68"/>
      <c r="EP14" s="68"/>
      <c r="EQ14" s="68"/>
      <c r="ER14" s="68"/>
      <c r="ES14" s="65"/>
      <c r="ET14" s="86">
        <v>-0.1</v>
      </c>
      <c r="EU14" s="113">
        <f>IFERROR(__xludf.DUMMYFUNCTION("IMPORTRANGE(""https://docs.google.com/spreadsheets/d/1IoplUkHhpdaz06xAEPbfFFzhWbaKWpY8mOVlTs7JAaw/edit#gid=8237126"",""J17"")"),3800.0)</f>
        <v>3800</v>
      </c>
      <c r="EV14" s="68"/>
      <c r="EW14" s="68"/>
      <c r="EX14" s="68"/>
      <c r="EY14" s="68"/>
      <c r="EZ14" s="65"/>
      <c r="FA14" s="66">
        <v>-0.1</v>
      </c>
      <c r="FB14" s="113">
        <f>IFERROR(__xludf.DUMMYFUNCTION("IMPORTRANGE(""https://docs.google.com/spreadsheets/d/1IoplUkHhpdaz06xAEPbfFFzhWbaKWpY8mOVlTs7JAaw/edit#gid=8237126"",""J17"")"),3800.0)</f>
        <v>3800</v>
      </c>
      <c r="FC14" s="68"/>
      <c r="FD14" s="68"/>
      <c r="FE14" s="68"/>
      <c r="FF14" s="68"/>
      <c r="FG14" s="65"/>
      <c r="FH14" s="150">
        <v>-0.1</v>
      </c>
      <c r="FI14" s="113">
        <f>IFERROR(__xludf.DUMMYFUNCTION("IMPORTRANGE(""https://docs.google.com/spreadsheets/d/1IoplUkHhpdaz06xAEPbfFFzhWbaKWpY8mOVlTs7JAaw/edit#gid=8237126"",""J17"")"),3800.0)</f>
        <v>3800</v>
      </c>
      <c r="FJ14" s="68"/>
      <c r="FK14" s="68"/>
      <c r="FL14" s="68"/>
      <c r="FM14" s="68"/>
      <c r="FN14" s="65"/>
      <c r="FO14" s="150">
        <v>-0.1</v>
      </c>
      <c r="FP14" s="113">
        <f>IFERROR(__xludf.DUMMYFUNCTION("IMPORTRANGE(""https://docs.google.com/spreadsheets/d/1IoplUkHhpdaz06xAEPbfFFzhWbaKWpY8mOVlTs7JAaw/edit#gid=8237126"",""K17"")"),4300.0)</f>
        <v>4300</v>
      </c>
      <c r="FQ14" s="68"/>
      <c r="FR14" s="68"/>
      <c r="FS14" s="68"/>
      <c r="FT14" s="68"/>
      <c r="FU14" s="65"/>
      <c r="FV14" s="150">
        <v>-0.1</v>
      </c>
      <c r="FW14" s="113">
        <f>IFERROR(__xludf.DUMMYFUNCTION("IMPORTRANGE(""https://docs.google.com/spreadsheets/d/1IoplUkHhpdaz06xAEPbfFFzhWbaKWpY8mOVlTs7JAaw/edit#gid=8237126"",""K17"")"),4300.0)</f>
        <v>4300</v>
      </c>
      <c r="FX14" s="68"/>
      <c r="FY14" s="68"/>
      <c r="FZ14" s="68"/>
      <c r="GA14" s="68"/>
      <c r="GB14" s="65"/>
      <c r="GC14" s="150">
        <v>-0.1</v>
      </c>
      <c r="GD14" s="113">
        <f>IFERROR(__xludf.DUMMYFUNCTION("IMPORTRANGE(""https://docs.google.com/spreadsheets/d/1IoplUkHhpdaz06xAEPbfFFzhWbaKWpY8mOVlTs7JAaw/edit#gid=8237126"",""K17"")"),4300.0)</f>
        <v>4300</v>
      </c>
      <c r="GE14" s="68"/>
      <c r="GF14" s="68"/>
      <c r="GG14" s="68"/>
      <c r="GH14" s="68"/>
      <c r="GI14" s="65"/>
      <c r="GJ14" s="150">
        <v>-0.1</v>
      </c>
      <c r="GK14" s="113">
        <f>IFERROR(__xludf.DUMMYFUNCTION("IMPORTRANGE(""https://docs.google.com/spreadsheets/d/1IoplUkHhpdaz06xAEPbfFFzhWbaKWpY8mOVlTs7JAaw/edit#gid=8237126"",""K17"")"),4300.0)</f>
        <v>4300</v>
      </c>
      <c r="GL14" s="68"/>
      <c r="GM14" s="68"/>
      <c r="GN14" s="68"/>
      <c r="GO14" s="68"/>
      <c r="GP14" s="65"/>
      <c r="GQ14" s="150">
        <v>-0.1</v>
      </c>
      <c r="GR14" s="113">
        <f>IFERROR(__xludf.DUMMYFUNCTION("IMPORTRANGE(""https://docs.google.com/spreadsheets/d/1IoplUkHhpdaz06xAEPbfFFzhWbaKWpY8mOVlTs7JAaw/edit#gid=8237126"",""L17"")"),3800.0)</f>
        <v>3800</v>
      </c>
      <c r="GS14" s="68"/>
      <c r="GT14" s="68"/>
      <c r="GU14" s="68"/>
      <c r="GV14" s="68"/>
      <c r="GW14" s="65"/>
      <c r="GX14" s="150">
        <v>-0.1</v>
      </c>
      <c r="GY14" s="113">
        <f>IFERROR(__xludf.DUMMYFUNCTION("IMPORTRANGE(""https://docs.google.com/spreadsheets/d/1IoplUkHhpdaz06xAEPbfFFzhWbaKWpY8mOVlTs7JAaw/edit#gid=8237126"",""L17"")"),3800.0)</f>
        <v>3800</v>
      </c>
      <c r="GZ14" s="68"/>
      <c r="HA14" s="68"/>
      <c r="HB14" s="68"/>
      <c r="HC14" s="68"/>
      <c r="HD14" s="65"/>
      <c r="HE14" s="150">
        <v>-0.1</v>
      </c>
      <c r="HF14" s="113">
        <f>IFERROR(__xludf.DUMMYFUNCTION("IMPORTRANGE(""https://docs.google.com/spreadsheets/d/1IoplUkHhpdaz06xAEPbfFFzhWbaKWpY8mOVlTs7JAaw/edit#gid=8237126"",""L17"")"),3800.0)</f>
        <v>3800</v>
      </c>
      <c r="HG14" s="68"/>
      <c r="HH14" s="68"/>
      <c r="HI14" s="68"/>
      <c r="HJ14" s="68"/>
      <c r="HK14" s="65"/>
      <c r="HL14" s="150">
        <v>-0.1</v>
      </c>
      <c r="HM14" s="113">
        <f>IFERROR(__xludf.DUMMYFUNCTION("IMPORTRANGE(""https://docs.google.com/spreadsheets/d/1IoplUkHhpdaz06xAEPbfFFzhWbaKWpY8mOVlTs7JAaw/edit#gid=8237126"",""L17"")"),3800.0)</f>
        <v>3800</v>
      </c>
      <c r="HN14" s="68"/>
      <c r="HO14" s="68"/>
      <c r="HP14" s="68"/>
      <c r="HQ14" s="68"/>
      <c r="HR14" s="65"/>
      <c r="HS14" s="88" t="s">
        <v>34</v>
      </c>
      <c r="HT14" s="76" t="s">
        <v>23</v>
      </c>
      <c r="HU14" s="68"/>
      <c r="HV14" s="68"/>
      <c r="HW14" s="68"/>
      <c r="HX14" s="68"/>
      <c r="HY14" s="74"/>
      <c r="HZ14" s="88" t="s">
        <v>23</v>
      </c>
      <c r="IA14" s="76" t="s">
        <v>23</v>
      </c>
      <c r="IB14" s="68"/>
      <c r="IC14" s="68"/>
      <c r="ID14" s="68"/>
      <c r="IE14" s="68"/>
      <c r="IF14" s="74"/>
      <c r="IG14" s="88" t="s">
        <v>23</v>
      </c>
      <c r="IH14" s="76" t="s">
        <v>23</v>
      </c>
      <c r="II14" s="68"/>
      <c r="IJ14" s="68"/>
      <c r="IK14" s="68"/>
      <c r="IL14" s="68"/>
      <c r="IM14" s="65"/>
      <c r="IN14" s="89">
        <v>-0.1</v>
      </c>
      <c r="IO14" s="113">
        <f>IFERROR(__xludf.DUMMYFUNCTION("IMPORTRANGE(""https://docs.google.com/spreadsheets/d/1IoplUkHhpdaz06xAEPbfFFzhWbaKWpY8mOVlTs7JAaw/edit#gid=8237126"",""N17"")"),2500.0)</f>
        <v>2500</v>
      </c>
      <c r="IP14" s="68"/>
      <c r="IQ14" s="68"/>
      <c r="IR14" s="68"/>
      <c r="IS14" s="68"/>
      <c r="IT14" s="65"/>
      <c r="IU14" s="150">
        <v>-0.1</v>
      </c>
      <c r="IV14" s="113">
        <f>IFERROR(__xludf.DUMMYFUNCTION("IMPORTRANGE(""https://docs.google.com/spreadsheets/d/1IoplUkHhpdaz06xAEPbfFFzhWbaKWpY8mOVlTs7JAaw/edit#gid=8237126"",""N17"")"),2500.0)</f>
        <v>2500</v>
      </c>
      <c r="IW14" s="68"/>
      <c r="IX14" s="68"/>
      <c r="IY14" s="68"/>
      <c r="IZ14" s="68"/>
      <c r="JA14" s="65"/>
      <c r="JB14" s="150">
        <v>-0.1</v>
      </c>
      <c r="JC14" s="113">
        <f>IFERROR(__xludf.DUMMYFUNCTION("IMPORTRANGE(""https://docs.google.com/spreadsheets/d/1IoplUkHhpdaz06xAEPbfFFzhWbaKWpY8mOVlTs7JAaw/edit#gid=8237126"",""N17"")"),2500.0)</f>
        <v>2500</v>
      </c>
      <c r="JD14" s="68"/>
      <c r="JE14" s="68"/>
      <c r="JF14" s="68"/>
      <c r="JG14" s="68"/>
      <c r="JH14" s="65"/>
      <c r="JI14" s="150">
        <v>-0.1</v>
      </c>
      <c r="JJ14" s="113">
        <f>IFERROR(__xludf.DUMMYFUNCTION("IMPORTRANGE(""https://docs.google.com/spreadsheets/d/1IoplUkHhpdaz06xAEPbfFFzhWbaKWpY8mOVlTs7JAaw/edit#gid=8237126"",""N17"")"),2500.0)</f>
        <v>2500</v>
      </c>
      <c r="JK14" s="68"/>
      <c r="JL14" s="68"/>
      <c r="JM14" s="68"/>
      <c r="JN14" s="68"/>
      <c r="JO14" s="65"/>
      <c r="JP14" s="150">
        <v>-0.1</v>
      </c>
      <c r="JQ14" s="113">
        <f>IFERROR(__xludf.DUMMYFUNCTION("IMPORTRANGE(""https://docs.google.com/spreadsheets/d/1IoplUkHhpdaz06xAEPbfFFzhWbaKWpY8mOVlTs7JAaw/edit#gid=8237126"",""N17"")"),2500.0)</f>
        <v>2500</v>
      </c>
      <c r="JR14" s="68"/>
      <c r="JS14" s="68"/>
      <c r="JT14" s="68"/>
      <c r="JU14" s="68"/>
      <c r="JV14" s="65"/>
      <c r="JW14" s="150">
        <v>-0.1</v>
      </c>
      <c r="JX14" s="113">
        <f>IFERROR(__xludf.DUMMYFUNCTION("IMPORTRANGE(""https://docs.google.com/spreadsheets/d/1IoplUkHhpdaz06xAEPbfFFzhWbaKWpY8mOVlTs7JAaw/edit#gid=8237126"",""N17"")"),2500.0)</f>
        <v>2500</v>
      </c>
      <c r="JY14" s="68"/>
      <c r="JZ14" s="68"/>
      <c r="KA14" s="68"/>
      <c r="KB14" s="68"/>
      <c r="KC14" s="65"/>
      <c r="KD14" s="150">
        <v>-0.1</v>
      </c>
      <c r="KE14" s="113">
        <f>IFERROR(__xludf.DUMMYFUNCTION("IMPORTRANGE(""https://docs.google.com/spreadsheets/d/1IoplUkHhpdaz06xAEPbfFFzhWbaKWpY8mOVlTs7JAaw/edit#gid=8237126"",""N17"")"),2500.0)</f>
        <v>2500</v>
      </c>
      <c r="KF14" s="68"/>
      <c r="KG14" s="68"/>
      <c r="KH14" s="68"/>
      <c r="KI14" s="68"/>
      <c r="KJ14" s="65"/>
      <c r="KK14" s="52"/>
      <c r="KL14" s="52"/>
      <c r="KM14" s="52"/>
      <c r="KN14" s="52"/>
      <c r="KO14" s="52"/>
      <c r="KP14" s="52"/>
      <c r="KQ14" s="52"/>
      <c r="KR14" s="52"/>
    </row>
    <row r="15" ht="13.5" customHeight="1">
      <c r="A15" s="152">
        <v>41.0</v>
      </c>
      <c r="B15" s="153" t="s">
        <v>45</v>
      </c>
      <c r="C15" s="153" t="s">
        <v>46</v>
      </c>
      <c r="D15" s="95">
        <v>3.0</v>
      </c>
      <c r="E15" s="96">
        <v>8.0</v>
      </c>
      <c r="F15" s="136" t="s">
        <v>19</v>
      </c>
      <c r="G15" s="98">
        <v>2.0</v>
      </c>
      <c r="H15" s="129"/>
      <c r="I15" s="154"/>
      <c r="J15" s="154"/>
      <c r="K15" s="154"/>
      <c r="L15" s="154"/>
      <c r="M15" s="154"/>
      <c r="N15" s="63" t="s">
        <v>20</v>
      </c>
      <c r="O15" s="155"/>
      <c r="P15" s="156"/>
      <c r="Q15" s="89">
        <v>-0.1</v>
      </c>
      <c r="R15" s="103">
        <f>IFERROR(__xludf.DUMMYFUNCTION("IMPORTRANGE(""https://docs.google.com/spreadsheets/d/1IoplUkHhpdaz06xAEPbfFFzhWbaKWpY8mOVlTs7JAaw/edit#gid=8237126"",""H29"")"),1950.0)</f>
        <v>1950</v>
      </c>
      <c r="S15" s="68"/>
      <c r="T15" s="68"/>
      <c r="U15" s="68"/>
      <c r="V15" s="68"/>
      <c r="W15" s="65"/>
      <c r="X15" s="89">
        <v>-0.1</v>
      </c>
      <c r="Y15" s="103">
        <f>IFERROR(__xludf.DUMMYFUNCTION("IMPORTRANGE(""https://docs.google.com/spreadsheets/d/1IoplUkHhpdaz06xAEPbfFFzhWbaKWpY8mOVlTs7JAaw/edit#gid=8237126"",""H29"")"),1950.0)</f>
        <v>1950</v>
      </c>
      <c r="Z15" s="68"/>
      <c r="AA15" s="68"/>
      <c r="AB15" s="68"/>
      <c r="AC15" s="68"/>
      <c r="AD15" s="65"/>
      <c r="AE15" s="89">
        <v>-0.1</v>
      </c>
      <c r="AF15" s="103">
        <f>IFERROR(__xludf.DUMMYFUNCTION("IMPORTRANGE(""https://docs.google.com/spreadsheets/d/1IoplUkHhpdaz06xAEPbfFFzhWbaKWpY8mOVlTs7JAaw/edit#gid=8237126"",""H29"")"),1950.0)</f>
        <v>1950</v>
      </c>
      <c r="AG15" s="68"/>
      <c r="AH15" s="68"/>
      <c r="AI15" s="68"/>
      <c r="AJ15" s="68"/>
      <c r="AK15" s="65"/>
      <c r="AL15" s="89">
        <v>-0.1</v>
      </c>
      <c r="AM15" s="103">
        <f>IFERROR(__xludf.DUMMYFUNCTION("IMPORTRANGE(""https://docs.google.com/spreadsheets/d/1IoplUkHhpdaz06xAEPbfFFzhWbaKWpY8mOVlTs7JAaw/edit#gid=8237126"",""H29"")"),1950.0)</f>
        <v>1950</v>
      </c>
      <c r="AN15" s="68"/>
      <c r="AO15" s="68"/>
      <c r="AP15" s="68"/>
      <c r="AQ15" s="68"/>
      <c r="AR15" s="65"/>
      <c r="AS15" s="89">
        <v>-0.1</v>
      </c>
      <c r="AT15" s="103">
        <f>IFERROR(__xludf.DUMMYFUNCTION("IMPORTRANGE(""https://docs.google.com/spreadsheets/d/1IoplUkHhpdaz06xAEPbfFFzhWbaKWpY8mOVlTs7JAaw/edit#gid=8237126"",""H29"")"),1950.0)</f>
        <v>1950</v>
      </c>
      <c r="AU15" s="68"/>
      <c r="AV15" s="68"/>
      <c r="AW15" s="68"/>
      <c r="AX15" s="68"/>
      <c r="AY15" s="65"/>
      <c r="AZ15" s="89">
        <v>-0.1</v>
      </c>
      <c r="BA15" s="103">
        <f>IFERROR(__xludf.DUMMYFUNCTION("IMPORTRANGE(""https://docs.google.com/spreadsheets/d/1IoplUkHhpdaz06xAEPbfFFzhWbaKWpY8mOVlTs7JAaw/edit#gid=8237126"",""H29"")"),1950.0)</f>
        <v>1950</v>
      </c>
      <c r="BB15" s="68"/>
      <c r="BC15" s="68"/>
      <c r="BD15" s="68"/>
      <c r="BE15" s="68"/>
      <c r="BF15" s="65"/>
      <c r="BG15" s="89">
        <v>-0.1</v>
      </c>
      <c r="BH15" s="103">
        <f>IFERROR(__xludf.DUMMYFUNCTION("IMPORTRANGE(""https://docs.google.com/spreadsheets/d/1IoplUkHhpdaz06xAEPbfFFzhWbaKWpY8mOVlTs7JAaw/edit#gid=8237126"",""H29"")"),1950.0)</f>
        <v>1950</v>
      </c>
      <c r="BI15" s="68"/>
      <c r="BJ15" s="68"/>
      <c r="BK15" s="68"/>
      <c r="BL15" s="68"/>
      <c r="BM15" s="65"/>
      <c r="BN15" s="89">
        <v>-0.1</v>
      </c>
      <c r="BO15" s="103">
        <f>IFERROR(__xludf.DUMMYFUNCTION("IMPORTRANGE(""https://docs.google.com/spreadsheets/d/1IoplUkHhpdaz06xAEPbfFFzhWbaKWpY8mOVlTs7JAaw/edit#gid=8237126"",""H29"")"),1950.0)</f>
        <v>1950</v>
      </c>
      <c r="BP15" s="68"/>
      <c r="BQ15" s="68"/>
      <c r="BR15" s="68"/>
      <c r="BS15" s="68"/>
      <c r="BT15" s="65"/>
      <c r="BU15" s="89">
        <v>-0.1</v>
      </c>
      <c r="BV15" s="103">
        <f>IFERROR(__xludf.DUMMYFUNCTION("IMPORTRANGE(""https://docs.google.com/spreadsheets/d/1IoplUkHhpdaz06xAEPbfFFzhWbaKWpY8mOVlTs7JAaw/edit#gid=8237126"",""H29"")"),1950.0)</f>
        <v>1950</v>
      </c>
      <c r="BW15" s="68"/>
      <c r="BX15" s="68"/>
      <c r="BY15" s="68"/>
      <c r="BZ15" s="68"/>
      <c r="CA15" s="65"/>
      <c r="CB15" s="89">
        <v>-0.1</v>
      </c>
      <c r="CC15" s="103">
        <f>IFERROR(__xludf.DUMMYFUNCTION("IMPORTRANGE(""https://docs.google.com/spreadsheets/d/1IoplUkHhpdaz06xAEPbfFFzhWbaKWpY8mOVlTs7JAaw/edit#gid=8237126"",""H29"")"),1950.0)</f>
        <v>1950</v>
      </c>
      <c r="CD15" s="68"/>
      <c r="CE15" s="68"/>
      <c r="CF15" s="68"/>
      <c r="CG15" s="68"/>
      <c r="CH15" s="65"/>
      <c r="CI15" s="89">
        <v>-0.1</v>
      </c>
      <c r="CJ15" s="103">
        <f>IFERROR(__xludf.DUMMYFUNCTION("IMPORTRANGE(""https://docs.google.com/spreadsheets/d/1IoplUkHhpdaz06xAEPbfFFzhWbaKWpY8mOVlTs7JAaw/edit#gid=8237126"",""H29"")"),1950.0)</f>
        <v>1950</v>
      </c>
      <c r="CK15" s="68"/>
      <c r="CL15" s="68"/>
      <c r="CM15" s="68"/>
      <c r="CN15" s="68"/>
      <c r="CO15" s="65"/>
      <c r="CP15" s="89">
        <v>-0.1</v>
      </c>
      <c r="CQ15" s="103">
        <f>IFERROR(__xludf.DUMMYFUNCTION("IMPORTRANGE(""https://docs.google.com/spreadsheets/d/1IoplUkHhpdaz06xAEPbfFFzhWbaKWpY8mOVlTs7JAaw/edit#gid=8237126"",""H29"")"),1950.0)</f>
        <v>1950</v>
      </c>
      <c r="CR15" s="68"/>
      <c r="CS15" s="68"/>
      <c r="CT15" s="68"/>
      <c r="CU15" s="68"/>
      <c r="CV15" s="65"/>
      <c r="CW15" s="89">
        <v>-0.1</v>
      </c>
      <c r="CX15" s="103">
        <f>IFERROR(__xludf.DUMMYFUNCTION("IMPORTRANGE(""https://docs.google.com/spreadsheets/d/1IoplUkHhpdaz06xAEPbfFFzhWbaKWpY8mOVlTs7JAaw/edit#gid=8237126"",""H29"")"),1950.0)</f>
        <v>1950</v>
      </c>
      <c r="CY15" s="68"/>
      <c r="CZ15" s="68"/>
      <c r="DA15" s="68"/>
      <c r="DB15" s="68"/>
      <c r="DC15" s="65"/>
      <c r="DD15" s="89">
        <v>-0.1</v>
      </c>
      <c r="DE15" s="103">
        <f>IFERROR(__xludf.DUMMYFUNCTION("IMPORTRANGE(""https://docs.google.com/spreadsheets/d/1IoplUkHhpdaz06xAEPbfFFzhWbaKWpY8mOVlTs7JAaw/edit#gid=8237126"",""I29"")"),2600.0)</f>
        <v>2600</v>
      </c>
      <c r="DF15" s="68"/>
      <c r="DG15" s="68"/>
      <c r="DH15" s="68"/>
      <c r="DI15" s="68"/>
      <c r="DJ15" s="65"/>
      <c r="DK15" s="104" t="s">
        <v>34</v>
      </c>
      <c r="DL15" s="78" t="s">
        <v>23</v>
      </c>
      <c r="DM15" s="68"/>
      <c r="DN15" s="68"/>
      <c r="DO15" s="68"/>
      <c r="DP15" s="68"/>
      <c r="DQ15" s="74"/>
      <c r="DR15" s="111">
        <v>-0.1</v>
      </c>
      <c r="DS15" s="103">
        <f>IFERROR(__xludf.DUMMYFUNCTION("IMPORTRANGE(""https://docs.google.com/spreadsheets/d/1IoplUkHhpdaz06xAEPbfFFzhWbaKWpY8mOVlTs7JAaw/edit#gid=8237126"",""I29"")"),2600.0)</f>
        <v>2600</v>
      </c>
      <c r="DT15" s="68"/>
      <c r="DU15" s="68"/>
      <c r="DV15" s="68"/>
      <c r="DW15" s="68"/>
      <c r="DX15" s="65"/>
      <c r="DY15" s="104" t="s">
        <v>34</v>
      </c>
      <c r="DZ15" s="78" t="s">
        <v>23</v>
      </c>
      <c r="EA15" s="68"/>
      <c r="EB15" s="68"/>
      <c r="EC15" s="68"/>
      <c r="ED15" s="68"/>
      <c r="EE15" s="68"/>
      <c r="EF15" s="75" t="s">
        <v>23</v>
      </c>
      <c r="EG15" s="78" t="s">
        <v>23</v>
      </c>
      <c r="EH15" s="68"/>
      <c r="EI15" s="68"/>
      <c r="EJ15" s="68"/>
      <c r="EK15" s="68"/>
      <c r="EL15" s="68"/>
      <c r="EM15" s="107">
        <v>-0.1</v>
      </c>
      <c r="EN15" s="103">
        <f>IFERROR(__xludf.DUMMYFUNCTION("IMPORTRANGE(""https://docs.google.com/spreadsheets/d/1IoplUkHhpdaz06xAEPbfFFzhWbaKWpY8mOVlTs7JAaw/edit#gid=8237126"",""J29"")"),3200.0)</f>
        <v>3200</v>
      </c>
      <c r="EO15" s="68"/>
      <c r="EP15" s="68"/>
      <c r="EQ15" s="68"/>
      <c r="ER15" s="68"/>
      <c r="ES15" s="65"/>
      <c r="ET15" s="107">
        <v>-0.1</v>
      </c>
      <c r="EU15" s="103">
        <f>IFERROR(__xludf.DUMMYFUNCTION("IMPORTRANGE(""https://docs.google.com/spreadsheets/d/1IoplUkHhpdaz06xAEPbfFFzhWbaKWpY8mOVlTs7JAaw/edit#gid=8237126"",""J29"")"),3200.0)</f>
        <v>3200</v>
      </c>
      <c r="EV15" s="68"/>
      <c r="EW15" s="68"/>
      <c r="EX15" s="68"/>
      <c r="EY15" s="68"/>
      <c r="EZ15" s="65"/>
      <c r="FA15" s="89">
        <v>-0.1</v>
      </c>
      <c r="FB15" s="103">
        <f>IFERROR(__xludf.DUMMYFUNCTION("IMPORTRANGE(""https://docs.google.com/spreadsheets/d/1IoplUkHhpdaz06xAEPbfFFzhWbaKWpY8mOVlTs7JAaw/edit#gid=8237126"",""J29"")"),3200.0)</f>
        <v>3200</v>
      </c>
      <c r="FC15" s="68"/>
      <c r="FD15" s="68"/>
      <c r="FE15" s="68"/>
      <c r="FF15" s="68"/>
      <c r="FG15" s="65"/>
      <c r="FH15" s="89">
        <v>-0.1</v>
      </c>
      <c r="FI15" s="103">
        <f>IFERROR(__xludf.DUMMYFUNCTION("IMPORTRANGE(""https://docs.google.com/spreadsheets/d/1IoplUkHhpdaz06xAEPbfFFzhWbaKWpY8mOVlTs7JAaw/edit#gid=8237126"",""J29"")"),3200.0)</f>
        <v>3200</v>
      </c>
      <c r="FJ15" s="68"/>
      <c r="FK15" s="68"/>
      <c r="FL15" s="68"/>
      <c r="FM15" s="68"/>
      <c r="FN15" s="65"/>
      <c r="FO15" s="150">
        <v>-0.1</v>
      </c>
      <c r="FP15" s="103">
        <f>IFERROR(__xludf.DUMMYFUNCTION("IMPORTRANGE(""https://docs.google.com/spreadsheets/d/1IoplUkHhpdaz06xAEPbfFFzhWbaKWpY8mOVlTs7JAaw/edit#gid=8237126"",""K29"")"),3700.0)</f>
        <v>3700</v>
      </c>
      <c r="FQ15" s="68"/>
      <c r="FR15" s="68"/>
      <c r="FS15" s="68"/>
      <c r="FT15" s="68"/>
      <c r="FU15" s="65"/>
      <c r="FV15" s="111">
        <v>-0.1</v>
      </c>
      <c r="FW15" s="103">
        <f>IFERROR(__xludf.DUMMYFUNCTION("IMPORTRANGE(""https://docs.google.com/spreadsheets/d/1IoplUkHhpdaz06xAEPbfFFzhWbaKWpY8mOVlTs7JAaw/edit#gid=8237126"",""K29"")"),3700.0)</f>
        <v>3700</v>
      </c>
      <c r="FX15" s="68"/>
      <c r="FY15" s="68"/>
      <c r="FZ15" s="68"/>
      <c r="GA15" s="68"/>
      <c r="GB15" s="65"/>
      <c r="GC15" s="89">
        <v>-0.1</v>
      </c>
      <c r="GD15" s="103">
        <f>IFERROR(__xludf.DUMMYFUNCTION("IMPORTRANGE(""https://docs.google.com/spreadsheets/d/1IoplUkHhpdaz06xAEPbfFFzhWbaKWpY8mOVlTs7JAaw/edit#gid=8237126"",""K29"")"),3700.0)</f>
        <v>3700</v>
      </c>
      <c r="GE15" s="68"/>
      <c r="GF15" s="68"/>
      <c r="GG15" s="68"/>
      <c r="GH15" s="68"/>
      <c r="GI15" s="65"/>
      <c r="GJ15" s="89">
        <v>-0.1</v>
      </c>
      <c r="GK15" s="103">
        <f>IFERROR(__xludf.DUMMYFUNCTION("IMPORTRANGE(""https://docs.google.com/spreadsheets/d/1IoplUkHhpdaz06xAEPbfFFzhWbaKWpY8mOVlTs7JAaw/edit#gid=8237126"",""K29"")"),3700.0)</f>
        <v>3700</v>
      </c>
      <c r="GL15" s="68"/>
      <c r="GM15" s="68"/>
      <c r="GN15" s="68"/>
      <c r="GO15" s="68"/>
      <c r="GP15" s="65"/>
      <c r="GQ15" s="89">
        <v>-0.1</v>
      </c>
      <c r="GR15" s="103">
        <f>IFERROR(__xludf.DUMMYFUNCTION("IMPORTRANGE(""https://docs.google.com/spreadsheets/d/1IoplUkHhpdaz06xAEPbfFFzhWbaKWpY8mOVlTs7JAaw/edit#gid=8237126"",""L29"")"),3200.0)</f>
        <v>3200</v>
      </c>
      <c r="GS15" s="68"/>
      <c r="GT15" s="68"/>
      <c r="GU15" s="68"/>
      <c r="GV15" s="68"/>
      <c r="GW15" s="65"/>
      <c r="GX15" s="89">
        <v>-0.1</v>
      </c>
      <c r="GY15" s="103">
        <f>IFERROR(__xludf.DUMMYFUNCTION("IMPORTRANGE(""https://docs.google.com/spreadsheets/d/1IoplUkHhpdaz06xAEPbfFFzhWbaKWpY8mOVlTs7JAaw/edit#gid=8237126"",""L29"")"),3200.0)</f>
        <v>3200</v>
      </c>
      <c r="GZ15" s="68"/>
      <c r="HA15" s="68"/>
      <c r="HB15" s="68"/>
      <c r="HC15" s="68"/>
      <c r="HD15" s="65"/>
      <c r="HE15" s="89">
        <v>-0.1</v>
      </c>
      <c r="HF15" s="103">
        <f>IFERROR(__xludf.DUMMYFUNCTION("IMPORTRANGE(""https://docs.google.com/spreadsheets/d/1IoplUkHhpdaz06xAEPbfFFzhWbaKWpY8mOVlTs7JAaw/edit#gid=8237126"",""L29"")"),3200.0)</f>
        <v>3200</v>
      </c>
      <c r="HG15" s="68"/>
      <c r="HH15" s="68"/>
      <c r="HI15" s="68"/>
      <c r="HJ15" s="68"/>
      <c r="HK15" s="65"/>
      <c r="HL15" s="104" t="s">
        <v>34</v>
      </c>
      <c r="HM15" s="73" t="s">
        <v>23</v>
      </c>
      <c r="HN15" s="68"/>
      <c r="HO15" s="68"/>
      <c r="HP15" s="68"/>
      <c r="HQ15" s="68"/>
      <c r="HR15" s="74"/>
      <c r="HS15" s="108" t="s">
        <v>23</v>
      </c>
      <c r="HT15" s="73" t="s">
        <v>23</v>
      </c>
      <c r="HU15" s="68"/>
      <c r="HV15" s="68"/>
      <c r="HW15" s="68"/>
      <c r="HX15" s="68"/>
      <c r="HY15" s="74"/>
      <c r="HZ15" s="108" t="s">
        <v>23</v>
      </c>
      <c r="IA15" s="73" t="s">
        <v>23</v>
      </c>
      <c r="IB15" s="68"/>
      <c r="IC15" s="68"/>
      <c r="ID15" s="68"/>
      <c r="IE15" s="68"/>
      <c r="IF15" s="74"/>
      <c r="IG15" s="89">
        <v>-0.1</v>
      </c>
      <c r="IH15" s="103">
        <f>IFERROR(__xludf.DUMMYFUNCTION("IMPORTRANGE(""https://docs.google.com/spreadsheets/d/1IoplUkHhpdaz06xAEPbfFFzhWbaKWpY8mOVlTs7JAaw/edit#gid=8237126"",""M29"")"),2600.0)</f>
        <v>2600</v>
      </c>
      <c r="II15" s="68"/>
      <c r="IJ15" s="68"/>
      <c r="IK15" s="68"/>
      <c r="IL15" s="68"/>
      <c r="IM15" s="65"/>
      <c r="IN15" s="89">
        <v>-0.1</v>
      </c>
      <c r="IO15" s="103">
        <f>IFERROR(__xludf.DUMMYFUNCTION("IMPORTRANGE(""https://docs.google.com/spreadsheets/d/1IoplUkHhpdaz06xAEPbfFFzhWbaKWpY8mOVlTs7JAaw/edit#gid=8237126"",""N29"")"),2000.0)</f>
        <v>2000</v>
      </c>
      <c r="IP15" s="68"/>
      <c r="IQ15" s="68"/>
      <c r="IR15" s="68"/>
      <c r="IS15" s="68"/>
      <c r="IT15" s="65"/>
      <c r="IU15" s="89">
        <v>-0.1</v>
      </c>
      <c r="IV15" s="103">
        <f>IFERROR(__xludf.DUMMYFUNCTION("IMPORTRANGE(""https://docs.google.com/spreadsheets/d/1IoplUkHhpdaz06xAEPbfFFzhWbaKWpY8mOVlTs7JAaw/edit#gid=8237126"",""N29"")"),2000.0)</f>
        <v>2000</v>
      </c>
      <c r="IW15" s="68"/>
      <c r="IX15" s="68"/>
      <c r="IY15" s="68"/>
      <c r="IZ15" s="68"/>
      <c r="JA15" s="65"/>
      <c r="JB15" s="89">
        <v>-0.1</v>
      </c>
      <c r="JC15" s="103">
        <f>IFERROR(__xludf.DUMMYFUNCTION("IMPORTRANGE(""https://docs.google.com/spreadsheets/d/1IoplUkHhpdaz06xAEPbfFFzhWbaKWpY8mOVlTs7JAaw/edit#gid=8237126"",""N29"")"),2000.0)</f>
        <v>2000</v>
      </c>
      <c r="JD15" s="68"/>
      <c r="JE15" s="68"/>
      <c r="JF15" s="68"/>
      <c r="JG15" s="68"/>
      <c r="JH15" s="65"/>
      <c r="JI15" s="89">
        <v>-0.1</v>
      </c>
      <c r="JJ15" s="103">
        <f>IFERROR(__xludf.DUMMYFUNCTION("IMPORTRANGE(""https://docs.google.com/spreadsheets/d/1IoplUkHhpdaz06xAEPbfFFzhWbaKWpY8mOVlTs7JAaw/edit#gid=8237126"",""N29"")"),2000.0)</f>
        <v>2000</v>
      </c>
      <c r="JK15" s="68"/>
      <c r="JL15" s="68"/>
      <c r="JM15" s="68"/>
      <c r="JN15" s="68"/>
      <c r="JO15" s="65"/>
      <c r="JP15" s="89">
        <v>-0.1</v>
      </c>
      <c r="JQ15" s="103">
        <f>IFERROR(__xludf.DUMMYFUNCTION("IMPORTRANGE(""https://docs.google.com/spreadsheets/d/1IoplUkHhpdaz06xAEPbfFFzhWbaKWpY8mOVlTs7JAaw/edit#gid=8237126"",""N29"")"),2000.0)</f>
        <v>2000</v>
      </c>
      <c r="JR15" s="68"/>
      <c r="JS15" s="68"/>
      <c r="JT15" s="68"/>
      <c r="JU15" s="68"/>
      <c r="JV15" s="65"/>
      <c r="JW15" s="89">
        <v>-0.1</v>
      </c>
      <c r="JX15" s="103">
        <f>IFERROR(__xludf.DUMMYFUNCTION("IMPORTRANGE(""https://docs.google.com/spreadsheets/d/1IoplUkHhpdaz06xAEPbfFFzhWbaKWpY8mOVlTs7JAaw/edit#gid=8237126"",""N29"")"),2000.0)</f>
        <v>2000</v>
      </c>
      <c r="JY15" s="68"/>
      <c r="JZ15" s="68"/>
      <c r="KA15" s="68"/>
      <c r="KB15" s="68"/>
      <c r="KC15" s="65"/>
      <c r="KD15" s="89">
        <v>-0.1</v>
      </c>
      <c r="KE15" s="103">
        <f>IFERROR(__xludf.DUMMYFUNCTION("IMPORTRANGE(""https://docs.google.com/spreadsheets/d/1IoplUkHhpdaz06xAEPbfFFzhWbaKWpY8mOVlTs7JAaw/edit#gid=8237126"",""N29"")"),2000.0)</f>
        <v>2000</v>
      </c>
      <c r="KF15" s="68"/>
      <c r="KG15" s="68"/>
      <c r="KH15" s="68"/>
      <c r="KI15" s="68"/>
      <c r="KJ15" s="65"/>
      <c r="KK15" s="157"/>
      <c r="KL15" s="157"/>
      <c r="KM15" s="157"/>
      <c r="KN15" s="157"/>
      <c r="KO15" s="157"/>
      <c r="KP15" s="157"/>
      <c r="KQ15" s="157"/>
      <c r="KR15" s="157"/>
    </row>
    <row r="16" ht="13.5" customHeight="1">
      <c r="A16" s="158">
        <v>45.0</v>
      </c>
      <c r="B16" s="159" t="s">
        <v>47</v>
      </c>
      <c r="C16" s="115" t="s">
        <v>48</v>
      </c>
      <c r="D16" s="142">
        <v>4.0</v>
      </c>
      <c r="E16" s="143">
        <v>9.0</v>
      </c>
      <c r="F16" s="144" t="s">
        <v>19</v>
      </c>
      <c r="G16" s="145">
        <v>3.0</v>
      </c>
      <c r="H16" s="160"/>
      <c r="I16" s="161"/>
      <c r="J16" s="161"/>
      <c r="K16" s="161"/>
      <c r="L16" s="161"/>
      <c r="M16" s="161"/>
      <c r="N16" s="63" t="s">
        <v>20</v>
      </c>
      <c r="O16" s="162"/>
      <c r="P16" s="65"/>
      <c r="Q16" s="89">
        <v>-0.1</v>
      </c>
      <c r="R16" s="103">
        <f>IFERROR(__xludf.DUMMYFUNCTION("IMPORTRANGE(""https://docs.google.com/spreadsheets/d/1IoplUkHhpdaz06xAEPbfFFzhWbaKWpY8mOVlTs7JAaw/edit#gid=8237126"",""H8"")"),2600.0)</f>
        <v>2600</v>
      </c>
      <c r="S16" s="68"/>
      <c r="T16" s="68"/>
      <c r="U16" s="68"/>
      <c r="V16" s="68"/>
      <c r="W16" s="65"/>
      <c r="X16" s="89">
        <v>-0.1</v>
      </c>
      <c r="Y16" s="103">
        <f>IFERROR(__xludf.DUMMYFUNCTION("IMPORTRANGE(""https://docs.google.com/spreadsheets/d/1IoplUkHhpdaz06xAEPbfFFzhWbaKWpY8mOVlTs7JAaw/edit#gid=8237126"",""H8"")"),2600.0)</f>
        <v>2600</v>
      </c>
      <c r="Z16" s="68"/>
      <c r="AA16" s="68"/>
      <c r="AB16" s="68"/>
      <c r="AC16" s="68"/>
      <c r="AD16" s="65"/>
      <c r="AE16" s="89">
        <v>-0.1</v>
      </c>
      <c r="AF16" s="103">
        <f>IFERROR(__xludf.DUMMYFUNCTION("IMPORTRANGE(""https://docs.google.com/spreadsheets/d/1IoplUkHhpdaz06xAEPbfFFzhWbaKWpY8mOVlTs7JAaw/edit#gid=8237126"",""H8"")"),2600.0)</f>
        <v>2600</v>
      </c>
      <c r="AG16" s="68"/>
      <c r="AH16" s="68"/>
      <c r="AI16" s="68"/>
      <c r="AJ16" s="68"/>
      <c r="AK16" s="65"/>
      <c r="AL16" s="89">
        <v>-0.1</v>
      </c>
      <c r="AM16" s="103">
        <f>IFERROR(__xludf.DUMMYFUNCTION("IMPORTRANGE(""https://docs.google.com/spreadsheets/d/1IoplUkHhpdaz06xAEPbfFFzhWbaKWpY8mOVlTs7JAaw/edit#gid=8237126"",""H8"")"),2600.0)</f>
        <v>2600</v>
      </c>
      <c r="AN16" s="68"/>
      <c r="AO16" s="68"/>
      <c r="AP16" s="68"/>
      <c r="AQ16" s="68"/>
      <c r="AR16" s="65"/>
      <c r="AS16" s="89">
        <v>-0.1</v>
      </c>
      <c r="AT16" s="103">
        <f>IFERROR(__xludf.DUMMYFUNCTION("IMPORTRANGE(""https://docs.google.com/spreadsheets/d/1IoplUkHhpdaz06xAEPbfFFzhWbaKWpY8mOVlTs7JAaw/edit#gid=8237126"",""H8"")"),2600.0)</f>
        <v>2600</v>
      </c>
      <c r="AU16" s="68"/>
      <c r="AV16" s="68"/>
      <c r="AW16" s="68"/>
      <c r="AX16" s="68"/>
      <c r="AY16" s="65"/>
      <c r="AZ16" s="89">
        <v>-0.1</v>
      </c>
      <c r="BA16" s="103">
        <f>IFERROR(__xludf.DUMMYFUNCTION("IMPORTRANGE(""https://docs.google.com/spreadsheets/d/1IoplUkHhpdaz06xAEPbfFFzhWbaKWpY8mOVlTs7JAaw/edit#gid=8237126"",""H8"")"),2600.0)</f>
        <v>2600</v>
      </c>
      <c r="BB16" s="68"/>
      <c r="BC16" s="68"/>
      <c r="BD16" s="68"/>
      <c r="BE16" s="68"/>
      <c r="BF16" s="65"/>
      <c r="BG16" s="89">
        <v>-0.1</v>
      </c>
      <c r="BH16" s="103">
        <f>IFERROR(__xludf.DUMMYFUNCTION("IMPORTRANGE(""https://docs.google.com/spreadsheets/d/1IoplUkHhpdaz06xAEPbfFFzhWbaKWpY8mOVlTs7JAaw/edit#gid=8237126"",""H8"")"),2600.0)</f>
        <v>2600</v>
      </c>
      <c r="BI16" s="68"/>
      <c r="BJ16" s="68"/>
      <c r="BK16" s="68"/>
      <c r="BL16" s="68"/>
      <c r="BM16" s="65"/>
      <c r="BN16" s="89">
        <v>-0.1</v>
      </c>
      <c r="BO16" s="103">
        <f>IFERROR(__xludf.DUMMYFUNCTION("IMPORTRANGE(""https://docs.google.com/spreadsheets/d/1IoplUkHhpdaz06xAEPbfFFzhWbaKWpY8mOVlTs7JAaw/edit#gid=8237126"",""H8"")"),2600.0)</f>
        <v>2600</v>
      </c>
      <c r="BP16" s="68"/>
      <c r="BQ16" s="68"/>
      <c r="BR16" s="68"/>
      <c r="BS16" s="68"/>
      <c r="BT16" s="65"/>
      <c r="BU16" s="89">
        <v>-0.1</v>
      </c>
      <c r="BV16" s="103">
        <f>IFERROR(__xludf.DUMMYFUNCTION("IMPORTRANGE(""https://docs.google.com/spreadsheets/d/1IoplUkHhpdaz06xAEPbfFFzhWbaKWpY8mOVlTs7JAaw/edit#gid=8237126"",""H8"")"),2600.0)</f>
        <v>2600</v>
      </c>
      <c r="BW16" s="68"/>
      <c r="BX16" s="68"/>
      <c r="BY16" s="68"/>
      <c r="BZ16" s="68"/>
      <c r="CA16" s="65"/>
      <c r="CB16" s="89">
        <v>-0.1</v>
      </c>
      <c r="CC16" s="103">
        <f>IFERROR(__xludf.DUMMYFUNCTION("IMPORTRANGE(""https://docs.google.com/spreadsheets/d/1IoplUkHhpdaz06xAEPbfFFzhWbaKWpY8mOVlTs7JAaw/edit#gid=8237126"",""H8"")"),2600.0)</f>
        <v>2600</v>
      </c>
      <c r="CD16" s="68"/>
      <c r="CE16" s="68"/>
      <c r="CF16" s="68"/>
      <c r="CG16" s="68"/>
      <c r="CH16" s="65"/>
      <c r="CI16" s="108" t="s">
        <v>34</v>
      </c>
      <c r="CJ16" s="112" t="s">
        <v>23</v>
      </c>
      <c r="CK16" s="68"/>
      <c r="CL16" s="68"/>
      <c r="CM16" s="68"/>
      <c r="CN16" s="68"/>
      <c r="CO16" s="68"/>
      <c r="CP16" s="89">
        <v>-0.1</v>
      </c>
      <c r="CQ16" s="103">
        <f>IFERROR(__xludf.DUMMYFUNCTION("IMPORTRANGE(""https://docs.google.com/spreadsheets/d/1IoplUkHhpdaz06xAEPbfFFzhWbaKWpY8mOVlTs7JAaw/edit#gid=8237126"",""H8"")"),2600.0)</f>
        <v>2600</v>
      </c>
      <c r="CR16" s="68"/>
      <c r="CS16" s="68"/>
      <c r="CT16" s="68"/>
      <c r="CU16" s="68"/>
      <c r="CV16" s="65"/>
      <c r="CW16" s="108" t="s">
        <v>34</v>
      </c>
      <c r="CX16" s="112" t="s">
        <v>23</v>
      </c>
      <c r="CY16" s="68"/>
      <c r="CZ16" s="68"/>
      <c r="DA16" s="68"/>
      <c r="DB16" s="68"/>
      <c r="DC16" s="65"/>
      <c r="DD16" s="89">
        <v>-0.1</v>
      </c>
      <c r="DE16" s="103">
        <f>IFERROR(__xludf.DUMMYFUNCTION("IMPORTRANGE(""https://docs.google.com/spreadsheets/d/1IoplUkHhpdaz06xAEPbfFFzhWbaKWpY8mOVlTs7JAaw/edit#gid=8237126"",""I8"")"),3500.0)</f>
        <v>3500</v>
      </c>
      <c r="DF16" s="68"/>
      <c r="DG16" s="68"/>
      <c r="DH16" s="68"/>
      <c r="DI16" s="68"/>
      <c r="DJ16" s="65"/>
      <c r="DK16" s="89">
        <v>-0.1</v>
      </c>
      <c r="DL16" s="103">
        <f>IFERROR(__xludf.DUMMYFUNCTION("IMPORTRANGE(""https://docs.google.com/spreadsheets/d/1IoplUkHhpdaz06xAEPbfFFzhWbaKWpY8mOVlTs7JAaw/edit#gid=8237126"",""I8"")"),3500.0)</f>
        <v>3500</v>
      </c>
      <c r="DM16" s="68"/>
      <c r="DN16" s="68"/>
      <c r="DO16" s="68"/>
      <c r="DP16" s="68"/>
      <c r="DQ16" s="65"/>
      <c r="DR16" s="104" t="s">
        <v>34</v>
      </c>
      <c r="DS16" s="73" t="s">
        <v>23</v>
      </c>
      <c r="DT16" s="68"/>
      <c r="DU16" s="68"/>
      <c r="DV16" s="68"/>
      <c r="DW16" s="68"/>
      <c r="DX16" s="74"/>
      <c r="DY16" s="89">
        <v>-0.1</v>
      </c>
      <c r="DZ16" s="103">
        <f>IFERROR(__xludf.DUMMYFUNCTION("IMPORTRANGE(""https://docs.google.com/spreadsheets/d/1IoplUkHhpdaz06xAEPbfFFzhWbaKWpY8mOVlTs7JAaw/edit#gid=8237126"",""I8"")"),3500.0)</f>
        <v>3500</v>
      </c>
      <c r="EA16" s="68"/>
      <c r="EB16" s="68"/>
      <c r="EC16" s="68"/>
      <c r="ED16" s="68"/>
      <c r="EE16" s="65"/>
      <c r="EF16" s="89">
        <v>-0.1</v>
      </c>
      <c r="EG16" s="103">
        <f>IFERROR(__xludf.DUMMYFUNCTION("IMPORTRANGE(""https://docs.google.com/spreadsheets/d/1IoplUkHhpdaz06xAEPbfFFzhWbaKWpY8mOVlTs7JAaw/edit#gid=8237126"",""I8"")"),3500.0)</f>
        <v>3500</v>
      </c>
      <c r="EH16" s="68"/>
      <c r="EI16" s="68"/>
      <c r="EJ16" s="68"/>
      <c r="EK16" s="68"/>
      <c r="EL16" s="65"/>
      <c r="EM16" s="107">
        <v>-0.1</v>
      </c>
      <c r="EN16" s="103">
        <f>IFERROR(__xludf.DUMMYFUNCTION("IMPORTRANGE(""https://docs.google.com/spreadsheets/d/1IoplUkHhpdaz06xAEPbfFFzhWbaKWpY8mOVlTs7JAaw/edit#gid=8237126"",""J8"")"),4300.0)</f>
        <v>4300</v>
      </c>
      <c r="EO16" s="68"/>
      <c r="EP16" s="68"/>
      <c r="EQ16" s="68"/>
      <c r="ER16" s="68"/>
      <c r="ES16" s="65"/>
      <c r="ET16" s="89">
        <v>-0.15</v>
      </c>
      <c r="EU16" s="103">
        <f>IFERROR(__xludf.DUMMYFUNCTION("IMPORTRANGE(""https://docs.google.com/spreadsheets/d/1IoplUkHhpdaz06xAEPbfFFzhWbaKWpY8mOVlTs7JAaw/edit#gid=8237126"",""J8"")"),4300.0)</f>
        <v>4300</v>
      </c>
      <c r="EV16" s="68"/>
      <c r="EW16" s="68"/>
      <c r="EX16" s="68"/>
      <c r="EY16" s="68"/>
      <c r="EZ16" s="65"/>
      <c r="FA16" s="89">
        <v>-0.1</v>
      </c>
      <c r="FB16" s="103">
        <f>IFERROR(__xludf.DUMMYFUNCTION("IMPORTRANGE(""https://docs.google.com/spreadsheets/d/1IoplUkHhpdaz06xAEPbfFFzhWbaKWpY8mOVlTs7JAaw/edit#gid=8237126"",""J8"")"),4300.0)</f>
        <v>4300</v>
      </c>
      <c r="FC16" s="68"/>
      <c r="FD16" s="68"/>
      <c r="FE16" s="68"/>
      <c r="FF16" s="68"/>
      <c r="FG16" s="65"/>
      <c r="FH16" s="89">
        <v>-0.1</v>
      </c>
      <c r="FI16" s="103">
        <f>IFERROR(__xludf.DUMMYFUNCTION("IMPORTRANGE(""https://docs.google.com/spreadsheets/d/1IoplUkHhpdaz06xAEPbfFFzhWbaKWpY8mOVlTs7JAaw/edit#gid=8237126"",""J8"")"),4300.0)</f>
        <v>4300</v>
      </c>
      <c r="FJ16" s="68"/>
      <c r="FK16" s="68"/>
      <c r="FL16" s="68"/>
      <c r="FM16" s="68"/>
      <c r="FN16" s="65"/>
      <c r="FO16" s="89">
        <v>-0.1</v>
      </c>
      <c r="FP16" s="103">
        <f>IFERROR(__xludf.DUMMYFUNCTION("IMPORTRANGE(""https://docs.google.com/spreadsheets/d/1IoplUkHhpdaz06xAEPbfFFzhWbaKWpY8mOVlTs7JAaw/edit#gid=8237126"",""K8"")"),5250.0)</f>
        <v>5250</v>
      </c>
      <c r="FQ16" s="68"/>
      <c r="FR16" s="68"/>
      <c r="FS16" s="68"/>
      <c r="FT16" s="68"/>
      <c r="FU16" s="65"/>
      <c r="FV16" s="108" t="s">
        <v>34</v>
      </c>
      <c r="FW16" s="112" t="s">
        <v>23</v>
      </c>
      <c r="FX16" s="68"/>
      <c r="FY16" s="68"/>
      <c r="FZ16" s="68"/>
      <c r="GA16" s="68"/>
      <c r="GB16" s="65"/>
      <c r="GC16" s="89">
        <v>-0.1</v>
      </c>
      <c r="GD16" s="103">
        <f>IFERROR(__xludf.DUMMYFUNCTION("IMPORTRANGE(""https://docs.google.com/spreadsheets/d/1IoplUkHhpdaz06xAEPbfFFzhWbaKWpY8mOVlTs7JAaw/edit#gid=8237126"",""K8"")"),5250.0)</f>
        <v>5250</v>
      </c>
      <c r="GE16" s="68"/>
      <c r="GF16" s="68"/>
      <c r="GG16" s="68"/>
      <c r="GH16" s="68"/>
      <c r="GI16" s="65"/>
      <c r="GJ16" s="89">
        <v>-0.1</v>
      </c>
      <c r="GK16" s="103">
        <f>IFERROR(__xludf.DUMMYFUNCTION("IMPORTRANGE(""https://docs.google.com/spreadsheets/d/1IoplUkHhpdaz06xAEPbfFFzhWbaKWpY8mOVlTs7JAaw/edit#gid=8237126"",""K8"")"),5250.0)</f>
        <v>5250</v>
      </c>
      <c r="GL16" s="68"/>
      <c r="GM16" s="68"/>
      <c r="GN16" s="68"/>
      <c r="GO16" s="68"/>
      <c r="GP16" s="65"/>
      <c r="GQ16" s="89">
        <v>-0.1</v>
      </c>
      <c r="GR16" s="103">
        <f>IFERROR(__xludf.DUMMYFUNCTION("IMPORTRANGE(""https://docs.google.com/spreadsheets/d/1IoplUkHhpdaz06xAEPbfFFzhWbaKWpY8mOVlTs7JAaw/edit#gid=8237126"",""L8"")"),4300.0)</f>
        <v>4300</v>
      </c>
      <c r="GS16" s="68"/>
      <c r="GT16" s="68"/>
      <c r="GU16" s="68"/>
      <c r="GV16" s="68"/>
      <c r="GW16" s="65"/>
      <c r="GX16" s="89">
        <v>-0.1</v>
      </c>
      <c r="GY16" s="103">
        <f>IFERROR(__xludf.DUMMYFUNCTION("IMPORTRANGE(""https://docs.google.com/spreadsheets/d/1IoplUkHhpdaz06xAEPbfFFzhWbaKWpY8mOVlTs7JAaw/edit#gid=8237126"",""L8"")"),4300.0)</f>
        <v>4300</v>
      </c>
      <c r="GZ16" s="68"/>
      <c r="HA16" s="68"/>
      <c r="HB16" s="68"/>
      <c r="HC16" s="68"/>
      <c r="HD16" s="65"/>
      <c r="HE16" s="104" t="s">
        <v>34</v>
      </c>
      <c r="HF16" s="135" t="s">
        <v>23</v>
      </c>
      <c r="HK16" s="71"/>
      <c r="HL16" s="104" t="s">
        <v>34</v>
      </c>
      <c r="HM16" s="78" t="s">
        <v>23</v>
      </c>
      <c r="HN16" s="68"/>
      <c r="HO16" s="68"/>
      <c r="HP16" s="68"/>
      <c r="HQ16" s="68"/>
      <c r="HR16" s="65"/>
      <c r="HS16" s="108" t="s">
        <v>34</v>
      </c>
      <c r="HT16" s="73" t="s">
        <v>23</v>
      </c>
      <c r="HU16" s="68"/>
      <c r="HV16" s="68"/>
      <c r="HW16" s="68"/>
      <c r="HX16" s="68"/>
      <c r="HY16" s="74"/>
      <c r="HZ16" s="89">
        <v>-0.1</v>
      </c>
      <c r="IA16" s="103">
        <f>IFERROR(__xludf.DUMMYFUNCTION("IMPORTRANGE(""https://docs.google.com/spreadsheets/d/1IoplUkHhpdaz06xAEPbfFFzhWbaKWpY8mOVlTs7JAaw/edit#gid=8237126"",""M8"")"),3500.0)</f>
        <v>3500</v>
      </c>
      <c r="IB16" s="68"/>
      <c r="IC16" s="68"/>
      <c r="ID16" s="68"/>
      <c r="IE16" s="68"/>
      <c r="IF16" s="65"/>
      <c r="IG16" s="89">
        <v>-0.1</v>
      </c>
      <c r="IH16" s="103">
        <f>IFERROR(__xludf.DUMMYFUNCTION("IMPORTRANGE(""https://docs.google.com/spreadsheets/d/1IoplUkHhpdaz06xAEPbfFFzhWbaKWpY8mOVlTs7JAaw/edit#gid=8237126"",""M8"")"),3500.0)</f>
        <v>3500</v>
      </c>
      <c r="II16" s="68"/>
      <c r="IJ16" s="68"/>
      <c r="IK16" s="68"/>
      <c r="IL16" s="68"/>
      <c r="IM16" s="65"/>
      <c r="IN16" s="89">
        <v>-0.1</v>
      </c>
      <c r="IO16" s="103">
        <f>IFERROR(__xludf.DUMMYFUNCTION("IMPORTRANGE(""https://docs.google.com/spreadsheets/d/1IoplUkHhpdaz06xAEPbfFFzhWbaKWpY8mOVlTs7JAaw/edit#gid=8237126"",""N8"")"),2600.0)</f>
        <v>2600</v>
      </c>
      <c r="IP16" s="68"/>
      <c r="IQ16" s="68"/>
      <c r="IR16" s="68"/>
      <c r="IS16" s="68"/>
      <c r="IT16" s="65"/>
      <c r="IU16" s="89">
        <v>-0.1</v>
      </c>
      <c r="IV16" s="103">
        <f>IFERROR(__xludf.DUMMYFUNCTION("IMPORTRANGE(""https://docs.google.com/spreadsheets/d/1IoplUkHhpdaz06xAEPbfFFzhWbaKWpY8mOVlTs7JAaw/edit#gid=8237126"",""N8"")"),2600.0)</f>
        <v>2600</v>
      </c>
      <c r="IW16" s="68"/>
      <c r="IX16" s="68"/>
      <c r="IY16" s="68"/>
      <c r="IZ16" s="68"/>
      <c r="JA16" s="65"/>
      <c r="JB16" s="89">
        <v>-0.1</v>
      </c>
      <c r="JC16" s="103">
        <f>IFERROR(__xludf.DUMMYFUNCTION("IMPORTRANGE(""https://docs.google.com/spreadsheets/d/1IoplUkHhpdaz06xAEPbfFFzhWbaKWpY8mOVlTs7JAaw/edit#gid=8237126"",""N8"")"),2600.0)</f>
        <v>2600</v>
      </c>
      <c r="JD16" s="68"/>
      <c r="JE16" s="68"/>
      <c r="JF16" s="68"/>
      <c r="JG16" s="68"/>
      <c r="JH16" s="65"/>
      <c r="JI16" s="89">
        <v>-0.1</v>
      </c>
      <c r="JJ16" s="103">
        <f>IFERROR(__xludf.DUMMYFUNCTION("IMPORTRANGE(""https://docs.google.com/spreadsheets/d/1IoplUkHhpdaz06xAEPbfFFzhWbaKWpY8mOVlTs7JAaw/edit#gid=8237126"",""N8"")"),2600.0)</f>
        <v>2600</v>
      </c>
      <c r="JK16" s="68"/>
      <c r="JL16" s="68"/>
      <c r="JM16" s="68"/>
      <c r="JN16" s="68"/>
      <c r="JO16" s="65"/>
      <c r="JP16" s="89">
        <v>-0.1</v>
      </c>
      <c r="JQ16" s="103">
        <f>IFERROR(__xludf.DUMMYFUNCTION("IMPORTRANGE(""https://docs.google.com/spreadsheets/d/1IoplUkHhpdaz06xAEPbfFFzhWbaKWpY8mOVlTs7JAaw/edit#gid=8237126"",""N8"")"),2600.0)</f>
        <v>2600</v>
      </c>
      <c r="JR16" s="68"/>
      <c r="JS16" s="68"/>
      <c r="JT16" s="68"/>
      <c r="JU16" s="68"/>
      <c r="JV16" s="65"/>
      <c r="JW16" s="89">
        <v>-0.1</v>
      </c>
      <c r="JX16" s="103">
        <f>IFERROR(__xludf.DUMMYFUNCTION("IMPORTRANGE(""https://docs.google.com/spreadsheets/d/1IoplUkHhpdaz06xAEPbfFFzhWbaKWpY8mOVlTs7JAaw/edit#gid=8237126"",""N8"")"),2600.0)</f>
        <v>2600</v>
      </c>
      <c r="JY16" s="68"/>
      <c r="JZ16" s="68"/>
      <c r="KA16" s="68"/>
      <c r="KB16" s="68"/>
      <c r="KC16" s="65"/>
      <c r="KD16" s="89">
        <v>-0.1</v>
      </c>
      <c r="KE16" s="103">
        <f>IFERROR(__xludf.DUMMYFUNCTION("IMPORTRANGE(""https://docs.google.com/spreadsheets/d/1IoplUkHhpdaz06xAEPbfFFzhWbaKWpY8mOVlTs7JAaw/edit#gid=8237126"",""N8"")"),2600.0)</f>
        <v>2600</v>
      </c>
      <c r="KF16" s="68"/>
      <c r="KG16" s="68"/>
      <c r="KH16" s="68"/>
      <c r="KI16" s="68"/>
      <c r="KJ16" s="65"/>
      <c r="KK16" s="52"/>
      <c r="KL16" s="52"/>
      <c r="KM16" s="52"/>
      <c r="KN16" s="52"/>
      <c r="KO16" s="52"/>
      <c r="KP16" s="52"/>
      <c r="KQ16" s="52"/>
      <c r="KR16" s="52"/>
    </row>
    <row r="17" ht="13.5" customHeight="1">
      <c r="A17" s="158">
        <v>43.0</v>
      </c>
      <c r="B17" s="163" t="s">
        <v>49</v>
      </c>
      <c r="C17" s="164" t="s">
        <v>50</v>
      </c>
      <c r="D17" s="142">
        <v>4.0</v>
      </c>
      <c r="E17" s="143">
        <v>10.0</v>
      </c>
      <c r="F17" s="144" t="s">
        <v>19</v>
      </c>
      <c r="G17" s="145">
        <v>2.0</v>
      </c>
      <c r="H17" s="58"/>
      <c r="I17" s="60"/>
      <c r="J17" s="60"/>
      <c r="K17" s="60"/>
      <c r="L17" s="60"/>
      <c r="M17" s="60"/>
      <c r="N17" s="63" t="s">
        <v>20</v>
      </c>
      <c r="O17" s="64"/>
      <c r="P17" s="65"/>
      <c r="Q17" s="89">
        <v>-0.1</v>
      </c>
      <c r="R17" s="103">
        <f>IFERROR(__xludf.DUMMYFUNCTION("IMPORTRANGE(""https://docs.google.com/spreadsheets/d/1IoplUkHhpdaz06xAEPbfFFzhWbaKWpY8mOVlTs7JAaw/edit#gid=8237126"",""H14"")"),1600.0)</f>
        <v>1600</v>
      </c>
      <c r="S17" s="68"/>
      <c r="T17" s="68"/>
      <c r="U17" s="68"/>
      <c r="V17" s="68"/>
      <c r="W17" s="65"/>
      <c r="X17" s="89">
        <v>-0.1</v>
      </c>
      <c r="Y17" s="103">
        <f>IFERROR(__xludf.DUMMYFUNCTION("IMPORTRANGE(""https://docs.google.com/spreadsheets/d/1IoplUkHhpdaz06xAEPbfFFzhWbaKWpY8mOVlTs7JAaw/edit#gid=8237126"",""H14"")"),1600.0)</f>
        <v>1600</v>
      </c>
      <c r="Z17" s="68"/>
      <c r="AA17" s="68"/>
      <c r="AB17" s="68"/>
      <c r="AC17" s="68"/>
      <c r="AD17" s="65"/>
      <c r="AE17" s="89">
        <v>-0.1</v>
      </c>
      <c r="AF17" s="103">
        <f>IFERROR(__xludf.DUMMYFUNCTION("IMPORTRANGE(""https://docs.google.com/spreadsheets/d/1IoplUkHhpdaz06xAEPbfFFzhWbaKWpY8mOVlTs7JAaw/edit#gid=8237126"",""H14"")"),1600.0)</f>
        <v>1600</v>
      </c>
      <c r="AG17" s="68"/>
      <c r="AH17" s="68"/>
      <c r="AI17" s="68"/>
      <c r="AJ17" s="68"/>
      <c r="AK17" s="65"/>
      <c r="AL17" s="89">
        <v>-0.1</v>
      </c>
      <c r="AM17" s="103">
        <f>IFERROR(__xludf.DUMMYFUNCTION("IMPORTRANGE(""https://docs.google.com/spreadsheets/d/1IoplUkHhpdaz06xAEPbfFFzhWbaKWpY8mOVlTs7JAaw/edit#gid=8237126"",""H14"")"),1600.0)</f>
        <v>1600</v>
      </c>
      <c r="AN17" s="68"/>
      <c r="AO17" s="68"/>
      <c r="AP17" s="68"/>
      <c r="AQ17" s="68"/>
      <c r="AR17" s="65"/>
      <c r="AS17" s="89">
        <v>-0.1</v>
      </c>
      <c r="AT17" s="103">
        <f>IFERROR(__xludf.DUMMYFUNCTION("IMPORTRANGE(""https://docs.google.com/spreadsheets/d/1IoplUkHhpdaz06xAEPbfFFzhWbaKWpY8mOVlTs7JAaw/edit#gid=8237126"",""H14"")"),1600.0)</f>
        <v>1600</v>
      </c>
      <c r="AU17" s="68"/>
      <c r="AV17" s="68"/>
      <c r="AW17" s="68"/>
      <c r="AX17" s="68"/>
      <c r="AY17" s="65"/>
      <c r="AZ17" s="89">
        <v>-0.1</v>
      </c>
      <c r="BA17" s="103">
        <f>IFERROR(__xludf.DUMMYFUNCTION("IMPORTRANGE(""https://docs.google.com/spreadsheets/d/1IoplUkHhpdaz06xAEPbfFFzhWbaKWpY8mOVlTs7JAaw/edit#gid=8237126"",""H14"")"),1600.0)</f>
        <v>1600</v>
      </c>
      <c r="BB17" s="68"/>
      <c r="BC17" s="68"/>
      <c r="BD17" s="68"/>
      <c r="BE17" s="68"/>
      <c r="BF17" s="65"/>
      <c r="BG17" s="89">
        <v>-0.1</v>
      </c>
      <c r="BH17" s="103">
        <f>IFERROR(__xludf.DUMMYFUNCTION("IMPORTRANGE(""https://docs.google.com/spreadsheets/d/1IoplUkHhpdaz06xAEPbfFFzhWbaKWpY8mOVlTs7JAaw/edit#gid=8237126"",""H14"")"),1600.0)</f>
        <v>1600</v>
      </c>
      <c r="BI17" s="68"/>
      <c r="BJ17" s="68"/>
      <c r="BK17" s="68"/>
      <c r="BL17" s="68"/>
      <c r="BM17" s="65"/>
      <c r="BN17" s="89">
        <v>-0.1</v>
      </c>
      <c r="BO17" s="103">
        <f>IFERROR(__xludf.DUMMYFUNCTION("IMPORTRANGE(""https://docs.google.com/spreadsheets/d/1IoplUkHhpdaz06xAEPbfFFzhWbaKWpY8mOVlTs7JAaw/edit#gid=8237126"",""H14"")"),1600.0)</f>
        <v>1600</v>
      </c>
      <c r="BP17" s="68"/>
      <c r="BQ17" s="68"/>
      <c r="BR17" s="68"/>
      <c r="BS17" s="68"/>
      <c r="BT17" s="65"/>
      <c r="BU17" s="89">
        <v>-0.1</v>
      </c>
      <c r="BV17" s="103">
        <f>IFERROR(__xludf.DUMMYFUNCTION("IMPORTRANGE(""https://docs.google.com/spreadsheets/d/1IoplUkHhpdaz06xAEPbfFFzhWbaKWpY8mOVlTs7JAaw/edit#gid=8237126"",""H14"")"),1600.0)</f>
        <v>1600</v>
      </c>
      <c r="BW17" s="68"/>
      <c r="BX17" s="68"/>
      <c r="BY17" s="68"/>
      <c r="BZ17" s="68"/>
      <c r="CA17" s="65"/>
      <c r="CB17" s="89">
        <v>-0.1</v>
      </c>
      <c r="CC17" s="103">
        <f>IFERROR(__xludf.DUMMYFUNCTION("IMPORTRANGE(""https://docs.google.com/spreadsheets/d/1IoplUkHhpdaz06xAEPbfFFzhWbaKWpY8mOVlTs7JAaw/edit#gid=8237126"",""H14"")"),1600.0)</f>
        <v>1600</v>
      </c>
      <c r="CD17" s="68"/>
      <c r="CE17" s="68"/>
      <c r="CF17" s="68"/>
      <c r="CG17" s="68"/>
      <c r="CH17" s="65"/>
      <c r="CI17" s="89">
        <v>-0.1</v>
      </c>
      <c r="CJ17" s="103">
        <f>IFERROR(__xludf.DUMMYFUNCTION("IMPORTRANGE(""https://docs.google.com/spreadsheets/d/1IoplUkHhpdaz06xAEPbfFFzhWbaKWpY8mOVlTs7JAaw/edit#gid=8237126"",""H14"")"),1600.0)</f>
        <v>1600</v>
      </c>
      <c r="CK17" s="68"/>
      <c r="CL17" s="68"/>
      <c r="CM17" s="68"/>
      <c r="CN17" s="68"/>
      <c r="CO17" s="65"/>
      <c r="CP17" s="89">
        <v>-0.1</v>
      </c>
      <c r="CQ17" s="103">
        <f>IFERROR(__xludf.DUMMYFUNCTION("IMPORTRANGE(""https://docs.google.com/spreadsheets/d/1IoplUkHhpdaz06xAEPbfFFzhWbaKWpY8mOVlTs7JAaw/edit#gid=8237126"",""H14"")"),1600.0)</f>
        <v>1600</v>
      </c>
      <c r="CR17" s="68"/>
      <c r="CS17" s="68"/>
      <c r="CT17" s="68"/>
      <c r="CU17" s="68"/>
      <c r="CV17" s="65"/>
      <c r="CW17" s="108" t="s">
        <v>34</v>
      </c>
      <c r="CX17" s="112" t="s">
        <v>23</v>
      </c>
      <c r="CY17" s="68"/>
      <c r="CZ17" s="68"/>
      <c r="DA17" s="68"/>
      <c r="DB17" s="68"/>
      <c r="DC17" s="65"/>
      <c r="DD17" s="89">
        <v>-0.1</v>
      </c>
      <c r="DE17" s="103">
        <f>IFERROR(__xludf.DUMMYFUNCTION("IMPORTRANGE(""https://docs.google.com/spreadsheets/d/1IoplUkHhpdaz06xAEPbfFFzhWbaKWpY8mOVlTs7JAaw/edit#gid=8237126"",""I14"")"),1800.0)</f>
        <v>1800</v>
      </c>
      <c r="DF17" s="68"/>
      <c r="DG17" s="68"/>
      <c r="DH17" s="68"/>
      <c r="DI17" s="68"/>
      <c r="DJ17" s="65"/>
      <c r="DK17" s="108" t="s">
        <v>34</v>
      </c>
      <c r="DL17" s="73" t="s">
        <v>23</v>
      </c>
      <c r="DM17" s="68"/>
      <c r="DN17" s="68"/>
      <c r="DO17" s="68"/>
      <c r="DP17" s="68"/>
      <c r="DQ17" s="74"/>
      <c r="DR17" s="108" t="s">
        <v>23</v>
      </c>
      <c r="DS17" s="73" t="s">
        <v>23</v>
      </c>
      <c r="DT17" s="68"/>
      <c r="DU17" s="68"/>
      <c r="DV17" s="68"/>
      <c r="DW17" s="68"/>
      <c r="DX17" s="74"/>
      <c r="DY17" s="108" t="s">
        <v>23</v>
      </c>
      <c r="DZ17" s="73" t="s">
        <v>23</v>
      </c>
      <c r="EA17" s="68"/>
      <c r="EB17" s="68"/>
      <c r="EC17" s="68"/>
      <c r="ED17" s="68"/>
      <c r="EE17" s="74"/>
      <c r="EF17" s="108" t="s">
        <v>34</v>
      </c>
      <c r="EG17" s="73" t="s">
        <v>23</v>
      </c>
      <c r="EH17" s="68"/>
      <c r="EI17" s="68"/>
      <c r="EJ17" s="68"/>
      <c r="EK17" s="68"/>
      <c r="EL17" s="74"/>
      <c r="EM17" s="108" t="s">
        <v>34</v>
      </c>
      <c r="EN17" s="73" t="s">
        <v>23</v>
      </c>
      <c r="EO17" s="68"/>
      <c r="EP17" s="68"/>
      <c r="EQ17" s="68"/>
      <c r="ER17" s="68"/>
      <c r="ES17" s="74"/>
      <c r="ET17" s="69">
        <v>46003.0</v>
      </c>
      <c r="EU17" s="70" t="s">
        <v>21</v>
      </c>
      <c r="EZ17" s="71"/>
      <c r="FA17" s="88" t="s">
        <v>21</v>
      </c>
      <c r="FB17" s="112" t="s">
        <v>21</v>
      </c>
      <c r="FC17" s="68"/>
      <c r="FD17" s="68"/>
      <c r="FE17" s="68"/>
      <c r="FF17" s="68"/>
      <c r="FG17" s="65"/>
      <c r="FH17" s="165">
        <v>46004.0</v>
      </c>
      <c r="FI17" s="166" t="s">
        <v>21</v>
      </c>
      <c r="FN17" s="71"/>
      <c r="FO17" s="89">
        <v>-0.1</v>
      </c>
      <c r="FP17" s="113">
        <f>IFERROR(__xludf.DUMMYFUNCTION("IMPORTRANGE(""https://docs.google.com/spreadsheets/d/1Wvg6tIioXmHDdnx-1fj_U03owN9rK8XgN6lgHErmPbA/edit#gid=8237126"",""J14"")"),2400.0)</f>
        <v>2400</v>
      </c>
      <c r="FQ17" s="68"/>
      <c r="FR17" s="68"/>
      <c r="FS17" s="68"/>
      <c r="FT17" s="68"/>
      <c r="FU17" s="74"/>
      <c r="FV17" s="89">
        <v>-0.1</v>
      </c>
      <c r="FW17" s="113">
        <f>IFERROR(__xludf.DUMMYFUNCTION("IMPORTRANGE(""https://docs.google.com/spreadsheets/d/1Wvg6tIioXmHDdnx-1fj_U03owN9rK8XgN6lgHErmPbA/edit#gid=8237126"",""J14"")"),2400.0)</f>
        <v>2400</v>
      </c>
      <c r="FX17" s="68"/>
      <c r="FY17" s="68"/>
      <c r="FZ17" s="68"/>
      <c r="GA17" s="68"/>
      <c r="GB17" s="74"/>
      <c r="GC17" s="108" t="s">
        <v>34</v>
      </c>
      <c r="GD17" s="109" t="s">
        <v>23</v>
      </c>
      <c r="GI17" s="71"/>
      <c r="GJ17" s="89">
        <v>-0.1</v>
      </c>
      <c r="GK17" s="113">
        <f>IFERROR(__xludf.DUMMYFUNCTION("IMPORTRANGE(""https://docs.google.com/spreadsheets/d/1Wvg6tIioXmHDdnx-1fj_U03owN9rK8XgN6lgHErmPbA/edit#gid=8237126"",""J14"")"),2400.0)</f>
        <v>2400</v>
      </c>
      <c r="GL17" s="68"/>
      <c r="GM17" s="68"/>
      <c r="GN17" s="68"/>
      <c r="GO17" s="68"/>
      <c r="GP17" s="74"/>
      <c r="GQ17" s="89">
        <v>-0.1</v>
      </c>
      <c r="GR17" s="113">
        <f>IFERROR(__xludf.DUMMYFUNCTION("IMPORTRANGE(""https://docs.google.com/spreadsheets/d/1Wvg6tIioXmHDdnx-1fj_U03owN9rK8XgN6lgHErmPbA/edit#gid=8237126"",""L14"")"),2400.0)</f>
        <v>2400</v>
      </c>
      <c r="GS17" s="68"/>
      <c r="GT17" s="68"/>
      <c r="GU17" s="68"/>
      <c r="GV17" s="68"/>
      <c r="GW17" s="74"/>
      <c r="GX17" s="89">
        <v>-0.1</v>
      </c>
      <c r="GY17" s="113">
        <f>IFERROR(__xludf.DUMMYFUNCTION("IMPORTRANGE(""https://docs.google.com/spreadsheets/d/1Wvg6tIioXmHDdnx-1fj_U03owN9rK8XgN6lgHErmPbA/edit#gid=8237126"",""L14"")"),2400.0)</f>
        <v>2400</v>
      </c>
      <c r="GZ17" s="68"/>
      <c r="HA17" s="68"/>
      <c r="HB17" s="68"/>
      <c r="HC17" s="68"/>
      <c r="HD17" s="74"/>
      <c r="HE17" s="69">
        <v>46003.0</v>
      </c>
      <c r="HF17" s="70" t="s">
        <v>21</v>
      </c>
      <c r="HK17" s="71"/>
      <c r="HL17" s="89">
        <v>-0.1</v>
      </c>
      <c r="HM17" s="113">
        <f>IFERROR(__xludf.DUMMYFUNCTION("IMPORTRANGE(""https://docs.google.com/spreadsheets/d/1Wvg6tIioXmHDdnx-1fj_U03owN9rK8XgN6lgHErmPbA/edit#gid=8237126"",""L14"")"),2400.0)</f>
        <v>2400</v>
      </c>
      <c r="HN17" s="68"/>
      <c r="HO17" s="68"/>
      <c r="HP17" s="68"/>
      <c r="HQ17" s="68"/>
      <c r="HR17" s="74"/>
      <c r="HS17" s="108" t="s">
        <v>34</v>
      </c>
      <c r="HT17" s="73" t="s">
        <v>23</v>
      </c>
      <c r="HU17" s="68"/>
      <c r="HV17" s="68"/>
      <c r="HW17" s="68"/>
      <c r="HX17" s="68"/>
      <c r="HY17" s="74"/>
      <c r="HZ17" s="89">
        <v>-0.1</v>
      </c>
      <c r="IA17" s="113">
        <f>IFERROR(__xludf.DUMMYFUNCTION("IMPORTRANGE(""https://docs.google.com/spreadsheets/d/1Wvg6tIioXmHDdnx-1fj_U03owN9rK8XgN6lgHErmPbA/edit#gid=8237126"",""M14"")"),2150.0)</f>
        <v>2150</v>
      </c>
      <c r="IB17" s="68"/>
      <c r="IC17" s="68"/>
      <c r="ID17" s="68"/>
      <c r="IE17" s="68"/>
      <c r="IF17" s="74"/>
      <c r="IG17" s="89">
        <v>-0.1</v>
      </c>
      <c r="IH17" s="113">
        <f>IFERROR(__xludf.DUMMYFUNCTION("IMPORTRANGE(""https://docs.google.com/spreadsheets/d/1Wvg6tIioXmHDdnx-1fj_U03owN9rK8XgN6lgHErmPbA/edit#gid=8237126"",""M14"")"),2150.0)</f>
        <v>2150</v>
      </c>
      <c r="II17" s="68"/>
      <c r="IJ17" s="68"/>
      <c r="IK17" s="68"/>
      <c r="IL17" s="68"/>
      <c r="IM17" s="74"/>
      <c r="IN17" s="89">
        <v>-0.1</v>
      </c>
      <c r="IO17" s="103">
        <f>IFERROR(__xludf.DUMMYFUNCTION("IMPORTRANGE(""https://docs.google.com/spreadsheets/d/1IoplUkHhpdaz06xAEPbfFFzhWbaKWpY8mOVlTs7JAaw/edit#gid=8237126"",""N14"")"),1600.0)</f>
        <v>1600</v>
      </c>
      <c r="IP17" s="68"/>
      <c r="IQ17" s="68"/>
      <c r="IR17" s="68"/>
      <c r="IS17" s="68"/>
      <c r="IT17" s="65"/>
      <c r="IU17" s="89">
        <v>-0.1</v>
      </c>
      <c r="IV17" s="103">
        <f>IFERROR(__xludf.DUMMYFUNCTION("IMPORTRANGE(""https://docs.google.com/spreadsheets/d/1IoplUkHhpdaz06xAEPbfFFzhWbaKWpY8mOVlTs7JAaw/edit#gid=8237126"",""N14"")"),1600.0)</f>
        <v>1600</v>
      </c>
      <c r="IW17" s="68"/>
      <c r="IX17" s="68"/>
      <c r="IY17" s="68"/>
      <c r="IZ17" s="68"/>
      <c r="JA17" s="65"/>
      <c r="JB17" s="89">
        <v>-0.1</v>
      </c>
      <c r="JC17" s="103">
        <f>IFERROR(__xludf.DUMMYFUNCTION("IMPORTRANGE(""https://docs.google.com/spreadsheets/d/1IoplUkHhpdaz06xAEPbfFFzhWbaKWpY8mOVlTs7JAaw/edit#gid=8237126"",""N14"")"),1600.0)</f>
        <v>1600</v>
      </c>
      <c r="JD17" s="68"/>
      <c r="JE17" s="68"/>
      <c r="JF17" s="68"/>
      <c r="JG17" s="68"/>
      <c r="JH17" s="65"/>
      <c r="JI17" s="89">
        <v>-0.1</v>
      </c>
      <c r="JJ17" s="103">
        <f>IFERROR(__xludf.DUMMYFUNCTION("IMPORTRANGE(""https://docs.google.com/spreadsheets/d/1IoplUkHhpdaz06xAEPbfFFzhWbaKWpY8mOVlTs7JAaw/edit#gid=8237126"",""N14"")"),1600.0)</f>
        <v>1600</v>
      </c>
      <c r="JK17" s="68"/>
      <c r="JL17" s="68"/>
      <c r="JM17" s="68"/>
      <c r="JN17" s="68"/>
      <c r="JO17" s="65"/>
      <c r="JP17" s="89">
        <v>-0.1</v>
      </c>
      <c r="JQ17" s="103">
        <f>IFERROR(__xludf.DUMMYFUNCTION("IMPORTRANGE(""https://docs.google.com/spreadsheets/d/1IoplUkHhpdaz06xAEPbfFFzhWbaKWpY8mOVlTs7JAaw/edit#gid=8237126"",""N14"")"),1600.0)</f>
        <v>1600</v>
      </c>
      <c r="JR17" s="68"/>
      <c r="JS17" s="68"/>
      <c r="JT17" s="68"/>
      <c r="JU17" s="68"/>
      <c r="JV17" s="65"/>
      <c r="JW17" s="89">
        <v>-0.1</v>
      </c>
      <c r="JX17" s="103">
        <f>IFERROR(__xludf.DUMMYFUNCTION("IMPORTRANGE(""https://docs.google.com/spreadsheets/d/1IoplUkHhpdaz06xAEPbfFFzhWbaKWpY8mOVlTs7JAaw/edit#gid=8237126"",""N14"")"),1600.0)</f>
        <v>1600</v>
      </c>
      <c r="JY17" s="68"/>
      <c r="JZ17" s="68"/>
      <c r="KA17" s="68"/>
      <c r="KB17" s="68"/>
      <c r="KC17" s="65"/>
      <c r="KD17" s="89">
        <v>-0.1</v>
      </c>
      <c r="KE17" s="103">
        <f>IFERROR(__xludf.DUMMYFUNCTION("IMPORTRANGE(""https://docs.google.com/spreadsheets/d/1IoplUkHhpdaz06xAEPbfFFzhWbaKWpY8mOVlTs7JAaw/edit#gid=8237126"",""N14"")"),1600.0)</f>
        <v>1600</v>
      </c>
      <c r="KF17" s="68"/>
      <c r="KG17" s="68"/>
      <c r="KH17" s="68"/>
      <c r="KI17" s="68"/>
      <c r="KJ17" s="65"/>
      <c r="KK17" s="52"/>
      <c r="KL17" s="52"/>
      <c r="KM17" s="52"/>
      <c r="KN17" s="52"/>
      <c r="KO17" s="52"/>
      <c r="KP17" s="52"/>
      <c r="KQ17" s="52"/>
      <c r="KR17" s="52"/>
    </row>
    <row r="18" ht="13.5" customHeight="1">
      <c r="A18" s="167">
        <v>44.0</v>
      </c>
      <c r="B18" s="163" t="s">
        <v>51</v>
      </c>
      <c r="C18" s="168" t="s">
        <v>52</v>
      </c>
      <c r="D18" s="169">
        <v>4.0</v>
      </c>
      <c r="E18" s="169">
        <v>10.0</v>
      </c>
      <c r="F18" s="127" t="s">
        <v>19</v>
      </c>
      <c r="G18" s="170">
        <v>2.0</v>
      </c>
      <c r="H18" s="160"/>
      <c r="I18" s="161"/>
      <c r="J18" s="161"/>
      <c r="K18" s="161"/>
      <c r="L18" s="161"/>
      <c r="M18" s="161"/>
      <c r="N18" s="63" t="s">
        <v>20</v>
      </c>
      <c r="O18" s="162"/>
      <c r="P18" s="65"/>
      <c r="Q18" s="89">
        <v>-0.1</v>
      </c>
      <c r="R18" s="103">
        <f>IFERROR(__xludf.DUMMYFUNCTION("IMPORTRANGE(""https://docs.google.com/spreadsheets/d/1IoplUkHhpdaz06xAEPbfFFzhWbaKWpY8mOVlTs7JAaw/edit#gid=8237126"",""H13"")"),2250.0)</f>
        <v>2250</v>
      </c>
      <c r="S18" s="68"/>
      <c r="T18" s="68"/>
      <c r="U18" s="68"/>
      <c r="V18" s="68"/>
      <c r="W18" s="65"/>
      <c r="X18" s="89">
        <v>-0.1</v>
      </c>
      <c r="Y18" s="103">
        <f>IFERROR(__xludf.DUMMYFUNCTION("IMPORTRANGE(""https://docs.google.com/spreadsheets/d/1IoplUkHhpdaz06xAEPbfFFzhWbaKWpY8mOVlTs7JAaw/edit#gid=8237126"",""H13"")"),2250.0)</f>
        <v>2250</v>
      </c>
      <c r="Z18" s="68"/>
      <c r="AA18" s="68"/>
      <c r="AB18" s="68"/>
      <c r="AC18" s="68"/>
      <c r="AD18" s="65"/>
      <c r="AE18" s="89">
        <v>-0.1</v>
      </c>
      <c r="AF18" s="103">
        <f>IFERROR(__xludf.DUMMYFUNCTION("IMPORTRANGE(""https://docs.google.com/spreadsheets/d/1IoplUkHhpdaz06xAEPbfFFzhWbaKWpY8mOVlTs7JAaw/edit#gid=8237126"",""H13"")"),2250.0)</f>
        <v>2250</v>
      </c>
      <c r="AG18" s="68"/>
      <c r="AH18" s="68"/>
      <c r="AI18" s="68"/>
      <c r="AJ18" s="68"/>
      <c r="AK18" s="65"/>
      <c r="AL18" s="89">
        <v>-0.1</v>
      </c>
      <c r="AM18" s="103">
        <f>IFERROR(__xludf.DUMMYFUNCTION("IMPORTRANGE(""https://docs.google.com/spreadsheets/d/1IoplUkHhpdaz06xAEPbfFFzhWbaKWpY8mOVlTs7JAaw/edit#gid=8237126"",""H13"")"),2250.0)</f>
        <v>2250</v>
      </c>
      <c r="AN18" s="68"/>
      <c r="AO18" s="68"/>
      <c r="AP18" s="68"/>
      <c r="AQ18" s="68"/>
      <c r="AR18" s="65"/>
      <c r="AS18" s="89">
        <v>-0.1</v>
      </c>
      <c r="AT18" s="103">
        <f>IFERROR(__xludf.DUMMYFUNCTION("IMPORTRANGE(""https://docs.google.com/spreadsheets/d/1IoplUkHhpdaz06xAEPbfFFzhWbaKWpY8mOVlTs7JAaw/edit#gid=8237126"",""H13"")"),2250.0)</f>
        <v>2250</v>
      </c>
      <c r="AU18" s="68"/>
      <c r="AV18" s="68"/>
      <c r="AW18" s="68"/>
      <c r="AX18" s="68"/>
      <c r="AY18" s="65"/>
      <c r="AZ18" s="89">
        <v>-0.1</v>
      </c>
      <c r="BA18" s="103">
        <f>IFERROR(__xludf.DUMMYFUNCTION("IMPORTRANGE(""https://docs.google.com/spreadsheets/d/1IoplUkHhpdaz06xAEPbfFFzhWbaKWpY8mOVlTs7JAaw/edit#gid=8237126"",""H13"")"),2250.0)</f>
        <v>2250</v>
      </c>
      <c r="BB18" s="68"/>
      <c r="BC18" s="68"/>
      <c r="BD18" s="68"/>
      <c r="BE18" s="68"/>
      <c r="BF18" s="65"/>
      <c r="BG18" s="89">
        <v>-0.1</v>
      </c>
      <c r="BH18" s="103">
        <f>IFERROR(__xludf.DUMMYFUNCTION("IMPORTRANGE(""https://docs.google.com/spreadsheets/d/1IoplUkHhpdaz06xAEPbfFFzhWbaKWpY8mOVlTs7JAaw/edit#gid=8237126"",""H13"")"),2250.0)</f>
        <v>2250</v>
      </c>
      <c r="BI18" s="68"/>
      <c r="BJ18" s="68"/>
      <c r="BK18" s="68"/>
      <c r="BL18" s="68"/>
      <c r="BM18" s="65"/>
      <c r="BN18" s="89">
        <v>-0.1</v>
      </c>
      <c r="BO18" s="103">
        <f>IFERROR(__xludf.DUMMYFUNCTION("IMPORTRANGE(""https://docs.google.com/spreadsheets/d/1IoplUkHhpdaz06xAEPbfFFzhWbaKWpY8mOVlTs7JAaw/edit#gid=8237126"",""H13"")"),2250.0)</f>
        <v>2250</v>
      </c>
      <c r="BP18" s="68"/>
      <c r="BQ18" s="68"/>
      <c r="BR18" s="68"/>
      <c r="BS18" s="68"/>
      <c r="BT18" s="65"/>
      <c r="BU18" s="89">
        <v>-0.1</v>
      </c>
      <c r="BV18" s="103">
        <f>IFERROR(__xludf.DUMMYFUNCTION("IMPORTRANGE(""https://docs.google.com/spreadsheets/d/1IoplUkHhpdaz06xAEPbfFFzhWbaKWpY8mOVlTs7JAaw/edit#gid=8237126"",""H13"")"),2250.0)</f>
        <v>2250</v>
      </c>
      <c r="BW18" s="68"/>
      <c r="BX18" s="68"/>
      <c r="BY18" s="68"/>
      <c r="BZ18" s="68"/>
      <c r="CA18" s="65"/>
      <c r="CB18" s="89">
        <v>-0.1</v>
      </c>
      <c r="CC18" s="103">
        <f>IFERROR(__xludf.DUMMYFUNCTION("IMPORTRANGE(""https://docs.google.com/spreadsheets/d/1IoplUkHhpdaz06xAEPbfFFzhWbaKWpY8mOVlTs7JAaw/edit#gid=8237126"",""H13"")"),2250.0)</f>
        <v>2250</v>
      </c>
      <c r="CD18" s="68"/>
      <c r="CE18" s="68"/>
      <c r="CF18" s="68"/>
      <c r="CG18" s="68"/>
      <c r="CH18" s="65"/>
      <c r="CI18" s="89">
        <v>-0.1</v>
      </c>
      <c r="CJ18" s="103">
        <f>IFERROR(__xludf.DUMMYFUNCTION("IMPORTRANGE(""https://docs.google.com/spreadsheets/d/1IoplUkHhpdaz06xAEPbfFFzhWbaKWpY8mOVlTs7JAaw/edit#gid=8237126"",""H13"")"),2250.0)</f>
        <v>2250</v>
      </c>
      <c r="CK18" s="68"/>
      <c r="CL18" s="68"/>
      <c r="CM18" s="68"/>
      <c r="CN18" s="68"/>
      <c r="CO18" s="65"/>
      <c r="CP18" s="89">
        <v>-0.1</v>
      </c>
      <c r="CQ18" s="103">
        <f>IFERROR(__xludf.DUMMYFUNCTION("IMPORTRANGE(""https://docs.google.com/spreadsheets/d/1IoplUkHhpdaz06xAEPbfFFzhWbaKWpY8mOVlTs7JAaw/edit#gid=8237126"",""H13"")"),2250.0)</f>
        <v>2250</v>
      </c>
      <c r="CR18" s="68"/>
      <c r="CS18" s="68"/>
      <c r="CT18" s="68"/>
      <c r="CU18" s="68"/>
      <c r="CV18" s="65"/>
      <c r="CW18" s="89">
        <v>-0.1</v>
      </c>
      <c r="CX18" s="103">
        <f>IFERROR(__xludf.DUMMYFUNCTION("IMPORTRANGE(""https://docs.google.com/spreadsheets/d/1IoplUkHhpdaz06xAEPbfFFzhWbaKWpY8mOVlTs7JAaw/edit#gid=8237126"",""H13"")"),2250.0)</f>
        <v>2250</v>
      </c>
      <c r="CY18" s="68"/>
      <c r="CZ18" s="68"/>
      <c r="DA18" s="68"/>
      <c r="DB18" s="68"/>
      <c r="DC18" s="65"/>
      <c r="DD18" s="108" t="s">
        <v>34</v>
      </c>
      <c r="DE18" s="73" t="s">
        <v>23</v>
      </c>
      <c r="DF18" s="68"/>
      <c r="DG18" s="68"/>
      <c r="DH18" s="68"/>
      <c r="DI18" s="68"/>
      <c r="DJ18" s="74"/>
      <c r="DK18" s="108" t="s">
        <v>34</v>
      </c>
      <c r="DL18" s="73" t="s">
        <v>23</v>
      </c>
      <c r="DM18" s="68"/>
      <c r="DN18" s="68"/>
      <c r="DO18" s="68"/>
      <c r="DP18" s="68"/>
      <c r="DQ18" s="74"/>
      <c r="DR18" s="111">
        <v>-0.1</v>
      </c>
      <c r="DS18" s="103">
        <f>IFERROR(__xludf.DUMMYFUNCTION("IMPORTRANGE(""https://docs.google.com/spreadsheets/d/1IoplUkHhpdaz06xAEPbfFFzhWbaKWpY8mOVlTs7JAaw/edit#gid=8237126"",""I13"")"),3000.0)</f>
        <v>3000</v>
      </c>
      <c r="DT18" s="68"/>
      <c r="DU18" s="68"/>
      <c r="DV18" s="68"/>
      <c r="DW18" s="68"/>
      <c r="DX18" s="65"/>
      <c r="DY18" s="104" t="s">
        <v>34</v>
      </c>
      <c r="DZ18" s="73" t="s">
        <v>23</v>
      </c>
      <c r="EA18" s="68"/>
      <c r="EB18" s="68"/>
      <c r="EC18" s="68"/>
      <c r="ED18" s="68"/>
      <c r="EE18" s="74"/>
      <c r="EF18" s="89">
        <v>-0.1</v>
      </c>
      <c r="EG18" s="103">
        <f>IFERROR(__xludf.DUMMYFUNCTION("IMPORTRANGE(""https://docs.google.com/spreadsheets/d/1IoplUkHhpdaz06xAEPbfFFzhWbaKWpY8mOVlTs7JAaw/edit#gid=8237126"",""I13"")"),3000.0)</f>
        <v>3000</v>
      </c>
      <c r="EH18" s="68"/>
      <c r="EI18" s="68"/>
      <c r="EJ18" s="68"/>
      <c r="EK18" s="68"/>
      <c r="EL18" s="65"/>
      <c r="EM18" s="107">
        <v>-0.1</v>
      </c>
      <c r="EN18" s="103">
        <f>IFERROR(__xludf.DUMMYFUNCTION("IMPORTRANGE(""https://docs.google.com/spreadsheets/d/1IoplUkHhpdaz06xAEPbfFFzhWbaKWpY8mOVlTs7JAaw/edit#gid=8237126"",""J13"")"),3400.0)</f>
        <v>3400</v>
      </c>
      <c r="EO18" s="68"/>
      <c r="EP18" s="68"/>
      <c r="EQ18" s="68"/>
      <c r="ER18" s="68"/>
      <c r="ES18" s="65"/>
      <c r="ET18" s="107">
        <v>-0.1</v>
      </c>
      <c r="EU18" s="103">
        <f>IFERROR(__xludf.DUMMYFUNCTION("IMPORTRANGE(""https://docs.google.com/spreadsheets/d/1IoplUkHhpdaz06xAEPbfFFzhWbaKWpY8mOVlTs7JAaw/edit#gid=8237126"",""J13"")"),3400.0)</f>
        <v>3400</v>
      </c>
      <c r="EV18" s="68"/>
      <c r="EW18" s="68"/>
      <c r="EX18" s="68"/>
      <c r="EY18" s="68"/>
      <c r="EZ18" s="65"/>
      <c r="FA18" s="89">
        <v>-0.1</v>
      </c>
      <c r="FB18" s="103">
        <f>IFERROR(__xludf.DUMMYFUNCTION("IMPORTRANGE(""https://docs.google.com/spreadsheets/d/1IoplUkHhpdaz06xAEPbfFFzhWbaKWpY8mOVlTs7JAaw/edit#gid=8237126"",""J13"")"),3400.0)</f>
        <v>3400</v>
      </c>
      <c r="FC18" s="68"/>
      <c r="FD18" s="68"/>
      <c r="FE18" s="68"/>
      <c r="FF18" s="68"/>
      <c r="FG18" s="65"/>
      <c r="FH18" s="104" t="s">
        <v>34</v>
      </c>
      <c r="FI18" s="112" t="s">
        <v>23</v>
      </c>
      <c r="FJ18" s="68"/>
      <c r="FK18" s="68"/>
      <c r="FL18" s="68"/>
      <c r="FM18" s="68"/>
      <c r="FN18" s="65"/>
      <c r="FO18" s="108" t="s">
        <v>23</v>
      </c>
      <c r="FP18" s="112" t="s">
        <v>23</v>
      </c>
      <c r="FQ18" s="68"/>
      <c r="FR18" s="68"/>
      <c r="FS18" s="68"/>
      <c r="FT18" s="68"/>
      <c r="FU18" s="65"/>
      <c r="FV18" s="89">
        <v>-0.1</v>
      </c>
      <c r="FW18" s="103">
        <f>IFERROR(__xludf.DUMMYFUNCTION("IMPORTRANGE(""https://docs.google.com/spreadsheets/d/1IoplUkHhpdaz06xAEPbfFFzhWbaKWpY8mOVlTs7JAaw/edit#gid=8237126"",""K13"")"),4300.0)</f>
        <v>4300</v>
      </c>
      <c r="FX18" s="68"/>
      <c r="FY18" s="68"/>
      <c r="FZ18" s="68"/>
      <c r="GA18" s="68"/>
      <c r="GB18" s="65"/>
      <c r="GC18" s="89">
        <v>-0.1</v>
      </c>
      <c r="GD18" s="103">
        <f>IFERROR(__xludf.DUMMYFUNCTION("IMPORTRANGE(""https://docs.google.com/spreadsheets/d/1IoplUkHhpdaz06xAEPbfFFzhWbaKWpY8mOVlTs7JAaw/edit#gid=8237126"",""K13"")"),4300.0)</f>
        <v>4300</v>
      </c>
      <c r="GE18" s="68"/>
      <c r="GF18" s="68"/>
      <c r="GG18" s="68"/>
      <c r="GH18" s="68"/>
      <c r="GI18" s="65"/>
      <c r="GJ18" s="89">
        <v>-0.1</v>
      </c>
      <c r="GK18" s="103">
        <f>IFERROR(__xludf.DUMMYFUNCTION("IMPORTRANGE(""https://docs.google.com/spreadsheets/d/1IoplUkHhpdaz06xAEPbfFFzhWbaKWpY8mOVlTs7JAaw/edit#gid=8237126"",""K13"")"),4300.0)</f>
        <v>4300</v>
      </c>
      <c r="GL18" s="68"/>
      <c r="GM18" s="68"/>
      <c r="GN18" s="68"/>
      <c r="GO18" s="68"/>
      <c r="GP18" s="65"/>
      <c r="GQ18" s="89">
        <v>-0.1</v>
      </c>
      <c r="GR18" s="103">
        <f>IFERROR(__xludf.DUMMYFUNCTION("IMPORTRANGE(""https://docs.google.com/spreadsheets/d/1IoplUkHhpdaz06xAEPbfFFzhWbaKWpY8mOVlTs7JAaw/edit#gid=8237126"",""L13"")"),3400.0)</f>
        <v>3400</v>
      </c>
      <c r="GS18" s="68"/>
      <c r="GT18" s="68"/>
      <c r="GU18" s="68"/>
      <c r="GV18" s="68"/>
      <c r="GW18" s="65"/>
      <c r="GX18" s="89">
        <v>-0.1</v>
      </c>
      <c r="GY18" s="103">
        <f>IFERROR(__xludf.DUMMYFUNCTION("IMPORTRANGE(""https://docs.google.com/spreadsheets/d/1IoplUkHhpdaz06xAEPbfFFzhWbaKWpY8mOVlTs7JAaw/edit#gid=8237126"",""L13"")"),3400.0)</f>
        <v>3400</v>
      </c>
      <c r="GZ18" s="68"/>
      <c r="HA18" s="68"/>
      <c r="HB18" s="68"/>
      <c r="HC18" s="68"/>
      <c r="HD18" s="65"/>
      <c r="HE18" s="89">
        <v>-0.1</v>
      </c>
      <c r="HF18" s="103">
        <f>IFERROR(__xludf.DUMMYFUNCTION("IMPORTRANGE(""https://docs.google.com/spreadsheets/d/1IoplUkHhpdaz06xAEPbfFFzhWbaKWpY8mOVlTs7JAaw/edit#gid=8237126"",""L13"")"),3400.0)</f>
        <v>3400</v>
      </c>
      <c r="HG18" s="68"/>
      <c r="HH18" s="68"/>
      <c r="HI18" s="68"/>
      <c r="HJ18" s="68"/>
      <c r="HK18" s="65"/>
      <c r="HL18" s="89">
        <v>-0.1</v>
      </c>
      <c r="HM18" s="103">
        <f>IFERROR(__xludf.DUMMYFUNCTION("IMPORTRANGE(""https://docs.google.com/spreadsheets/d/1IoplUkHhpdaz06xAEPbfFFzhWbaKWpY8mOVlTs7JAaw/edit#gid=8237126"",""L13"")"),3400.0)</f>
        <v>3400</v>
      </c>
      <c r="HN18" s="68"/>
      <c r="HO18" s="68"/>
      <c r="HP18" s="68"/>
      <c r="HQ18" s="68"/>
      <c r="HR18" s="65"/>
      <c r="HS18" s="171">
        <v>46003.0</v>
      </c>
      <c r="HT18" s="166" t="s">
        <v>21</v>
      </c>
      <c r="HY18" s="71"/>
      <c r="HZ18" s="111">
        <v>-0.1</v>
      </c>
      <c r="IA18" s="113">
        <f>IFERROR(__xludf.DUMMYFUNCTION("IMPORTRANGE(""https://docs.google.com/spreadsheets/d/1Wvg6tIioXmHDdnx-1fj_U03owN9rK8XgN6lgHErmPbA/edit#gid=8237126"",""M13"")"),2900.0)</f>
        <v>2900</v>
      </c>
      <c r="IB18" s="68"/>
      <c r="IC18" s="68"/>
      <c r="ID18" s="68"/>
      <c r="IE18" s="68"/>
      <c r="IF18" s="65"/>
      <c r="IG18" s="89">
        <v>-0.1</v>
      </c>
      <c r="IH18" s="113">
        <f>IFERROR(__xludf.DUMMYFUNCTION("IMPORTRANGE(""https://docs.google.com/spreadsheets/d/1Wvg6tIioXmHDdnx-1fj_U03owN9rK8XgN6lgHErmPbA/edit#gid=8237126"",""M13"")"),2900.0)</f>
        <v>2900</v>
      </c>
      <c r="II18" s="68"/>
      <c r="IJ18" s="68"/>
      <c r="IK18" s="68"/>
      <c r="IL18" s="68"/>
      <c r="IM18" s="65"/>
      <c r="IN18" s="89">
        <v>-0.1</v>
      </c>
      <c r="IO18" s="103">
        <f>IFERROR(__xludf.DUMMYFUNCTION("IMPORTRANGE(""https://docs.google.com/spreadsheets/d/1IoplUkHhpdaz06xAEPbfFFzhWbaKWpY8mOVlTs7JAaw/edit#gid=8237126"",""N13"")"),2250.0)</f>
        <v>2250</v>
      </c>
      <c r="IP18" s="68"/>
      <c r="IQ18" s="68"/>
      <c r="IR18" s="68"/>
      <c r="IS18" s="68"/>
      <c r="IT18" s="65"/>
      <c r="IU18" s="89">
        <v>-0.1</v>
      </c>
      <c r="IV18" s="103">
        <f>IFERROR(__xludf.DUMMYFUNCTION("IMPORTRANGE(""https://docs.google.com/spreadsheets/d/1IoplUkHhpdaz06xAEPbfFFzhWbaKWpY8mOVlTs7JAaw/edit#gid=8237126"",""N13"")"),2250.0)</f>
        <v>2250</v>
      </c>
      <c r="IW18" s="68"/>
      <c r="IX18" s="68"/>
      <c r="IY18" s="68"/>
      <c r="IZ18" s="68"/>
      <c r="JA18" s="65"/>
      <c r="JB18" s="89">
        <v>-0.1</v>
      </c>
      <c r="JC18" s="103">
        <f>IFERROR(__xludf.DUMMYFUNCTION("IMPORTRANGE(""https://docs.google.com/spreadsheets/d/1IoplUkHhpdaz06xAEPbfFFzhWbaKWpY8mOVlTs7JAaw/edit#gid=8237126"",""N13"")"),2250.0)</f>
        <v>2250</v>
      </c>
      <c r="JD18" s="68"/>
      <c r="JE18" s="68"/>
      <c r="JF18" s="68"/>
      <c r="JG18" s="68"/>
      <c r="JH18" s="65"/>
      <c r="JI18" s="89">
        <v>-0.1</v>
      </c>
      <c r="JJ18" s="103">
        <f>IFERROR(__xludf.DUMMYFUNCTION("IMPORTRANGE(""https://docs.google.com/spreadsheets/d/1IoplUkHhpdaz06xAEPbfFFzhWbaKWpY8mOVlTs7JAaw/edit#gid=8237126"",""N13"")"),2250.0)</f>
        <v>2250</v>
      </c>
      <c r="JK18" s="68"/>
      <c r="JL18" s="68"/>
      <c r="JM18" s="68"/>
      <c r="JN18" s="68"/>
      <c r="JO18" s="65"/>
      <c r="JP18" s="89">
        <v>-0.1</v>
      </c>
      <c r="JQ18" s="103">
        <f>IFERROR(__xludf.DUMMYFUNCTION("IMPORTRANGE(""https://docs.google.com/spreadsheets/d/1IoplUkHhpdaz06xAEPbfFFzhWbaKWpY8mOVlTs7JAaw/edit#gid=8237126"",""N13"")"),2250.0)</f>
        <v>2250</v>
      </c>
      <c r="JR18" s="68"/>
      <c r="JS18" s="68"/>
      <c r="JT18" s="68"/>
      <c r="JU18" s="68"/>
      <c r="JV18" s="65"/>
      <c r="JW18" s="89">
        <v>-0.1</v>
      </c>
      <c r="JX18" s="103">
        <f>IFERROR(__xludf.DUMMYFUNCTION("IMPORTRANGE(""https://docs.google.com/spreadsheets/d/1IoplUkHhpdaz06xAEPbfFFzhWbaKWpY8mOVlTs7JAaw/edit#gid=8237126"",""N13"")"),2250.0)</f>
        <v>2250</v>
      </c>
      <c r="JY18" s="68"/>
      <c r="JZ18" s="68"/>
      <c r="KA18" s="68"/>
      <c r="KB18" s="68"/>
      <c r="KC18" s="65"/>
      <c r="KD18" s="89">
        <v>-0.1</v>
      </c>
      <c r="KE18" s="103">
        <f>IFERROR(__xludf.DUMMYFUNCTION("IMPORTRANGE(""https://docs.google.com/spreadsheets/d/1IoplUkHhpdaz06xAEPbfFFzhWbaKWpY8mOVlTs7JAaw/edit#gid=8237126"",""N13"")"),2250.0)</f>
        <v>2250</v>
      </c>
      <c r="KF18" s="68"/>
      <c r="KG18" s="68"/>
      <c r="KH18" s="68"/>
      <c r="KI18" s="68"/>
      <c r="KJ18" s="65"/>
      <c r="KK18" s="157"/>
      <c r="KL18" s="157"/>
      <c r="KM18" s="157"/>
      <c r="KN18" s="157"/>
      <c r="KO18" s="157"/>
      <c r="KP18" s="157"/>
      <c r="KQ18" s="157"/>
      <c r="KR18" s="157"/>
    </row>
    <row r="19" ht="13.5" customHeight="1">
      <c r="A19" s="53">
        <v>46.0</v>
      </c>
      <c r="B19" s="163" t="s">
        <v>53</v>
      </c>
      <c r="C19" s="115" t="s">
        <v>54</v>
      </c>
      <c r="D19" s="142">
        <v>5.0</v>
      </c>
      <c r="E19" s="143">
        <v>10.0</v>
      </c>
      <c r="F19" s="144" t="s">
        <v>19</v>
      </c>
      <c r="G19" s="145">
        <v>3.0</v>
      </c>
      <c r="H19" s="58"/>
      <c r="I19" s="60"/>
      <c r="J19" s="60"/>
      <c r="K19" s="60"/>
      <c r="L19" s="60"/>
      <c r="M19" s="60"/>
      <c r="N19" s="63" t="s">
        <v>20</v>
      </c>
      <c r="O19" s="64"/>
      <c r="P19" s="65"/>
      <c r="Q19" s="89">
        <v>-0.1</v>
      </c>
      <c r="R19" s="103">
        <f>IFERROR(__xludf.DUMMYFUNCTION("IMPORTRANGE(""https://docs.google.com/spreadsheets/d/1IoplUkHhpdaz06xAEPbfFFzhWbaKWpY8mOVlTs7JAaw/edit#gid=8237126"",""H11"")"),2800.0)</f>
        <v>2800</v>
      </c>
      <c r="S19" s="68"/>
      <c r="T19" s="68"/>
      <c r="U19" s="68"/>
      <c r="V19" s="68"/>
      <c r="W19" s="65"/>
      <c r="X19" s="89">
        <v>-0.1</v>
      </c>
      <c r="Y19" s="103">
        <f>IFERROR(__xludf.DUMMYFUNCTION("IMPORTRANGE(""https://docs.google.com/spreadsheets/d/1IoplUkHhpdaz06xAEPbfFFzhWbaKWpY8mOVlTs7JAaw/edit#gid=8237126"",""H11"")"),2800.0)</f>
        <v>2800</v>
      </c>
      <c r="Z19" s="68"/>
      <c r="AA19" s="68"/>
      <c r="AB19" s="68"/>
      <c r="AC19" s="68"/>
      <c r="AD19" s="65"/>
      <c r="AE19" s="89">
        <v>-0.1</v>
      </c>
      <c r="AF19" s="103">
        <f>IFERROR(__xludf.DUMMYFUNCTION("IMPORTRANGE(""https://docs.google.com/spreadsheets/d/1IoplUkHhpdaz06xAEPbfFFzhWbaKWpY8mOVlTs7JAaw/edit#gid=8237126"",""H11"")"),2800.0)</f>
        <v>2800</v>
      </c>
      <c r="AG19" s="68"/>
      <c r="AH19" s="68"/>
      <c r="AI19" s="68"/>
      <c r="AJ19" s="68"/>
      <c r="AK19" s="65"/>
      <c r="AL19" s="89">
        <v>-0.1</v>
      </c>
      <c r="AM19" s="103">
        <f>IFERROR(__xludf.DUMMYFUNCTION("IMPORTRANGE(""https://docs.google.com/spreadsheets/d/1IoplUkHhpdaz06xAEPbfFFzhWbaKWpY8mOVlTs7JAaw/edit#gid=8237126"",""H11"")"),2800.0)</f>
        <v>2800</v>
      </c>
      <c r="AN19" s="68"/>
      <c r="AO19" s="68"/>
      <c r="AP19" s="68"/>
      <c r="AQ19" s="68"/>
      <c r="AR19" s="65"/>
      <c r="AS19" s="89">
        <v>-0.1</v>
      </c>
      <c r="AT19" s="103">
        <f>IFERROR(__xludf.DUMMYFUNCTION("IMPORTRANGE(""https://docs.google.com/spreadsheets/d/1IoplUkHhpdaz06xAEPbfFFzhWbaKWpY8mOVlTs7JAaw/edit#gid=8237126"",""H11"")"),2800.0)</f>
        <v>2800</v>
      </c>
      <c r="AU19" s="68"/>
      <c r="AV19" s="68"/>
      <c r="AW19" s="68"/>
      <c r="AX19" s="68"/>
      <c r="AY19" s="65"/>
      <c r="AZ19" s="89">
        <v>-0.1</v>
      </c>
      <c r="BA19" s="103">
        <f>IFERROR(__xludf.DUMMYFUNCTION("IMPORTRANGE(""https://docs.google.com/spreadsheets/d/1IoplUkHhpdaz06xAEPbfFFzhWbaKWpY8mOVlTs7JAaw/edit#gid=8237126"",""H11"")"),2800.0)</f>
        <v>2800</v>
      </c>
      <c r="BB19" s="68"/>
      <c r="BC19" s="68"/>
      <c r="BD19" s="68"/>
      <c r="BE19" s="68"/>
      <c r="BF19" s="65"/>
      <c r="BG19" s="89">
        <v>-0.1</v>
      </c>
      <c r="BH19" s="103">
        <f>IFERROR(__xludf.DUMMYFUNCTION("IMPORTRANGE(""https://docs.google.com/spreadsheets/d/1IoplUkHhpdaz06xAEPbfFFzhWbaKWpY8mOVlTs7JAaw/edit#gid=8237126"",""H11"")"),2800.0)</f>
        <v>2800</v>
      </c>
      <c r="BI19" s="68"/>
      <c r="BJ19" s="68"/>
      <c r="BK19" s="68"/>
      <c r="BL19" s="68"/>
      <c r="BM19" s="65"/>
      <c r="BN19" s="89">
        <v>-0.1</v>
      </c>
      <c r="BO19" s="103">
        <f>IFERROR(__xludf.DUMMYFUNCTION("IMPORTRANGE(""https://docs.google.com/spreadsheets/d/1IoplUkHhpdaz06xAEPbfFFzhWbaKWpY8mOVlTs7JAaw/edit#gid=8237126"",""H11"")"),2800.0)</f>
        <v>2800</v>
      </c>
      <c r="BP19" s="68"/>
      <c r="BQ19" s="68"/>
      <c r="BR19" s="68"/>
      <c r="BS19" s="68"/>
      <c r="BT19" s="65"/>
      <c r="BU19" s="89">
        <v>-0.1</v>
      </c>
      <c r="BV19" s="103">
        <f>IFERROR(__xludf.DUMMYFUNCTION("IMPORTRANGE(""https://docs.google.com/spreadsheets/d/1IoplUkHhpdaz06xAEPbfFFzhWbaKWpY8mOVlTs7JAaw/edit#gid=8237126"",""H11"")"),2800.0)</f>
        <v>2800</v>
      </c>
      <c r="BW19" s="68"/>
      <c r="BX19" s="68"/>
      <c r="BY19" s="68"/>
      <c r="BZ19" s="68"/>
      <c r="CA19" s="65"/>
      <c r="CB19" s="89">
        <v>-0.1</v>
      </c>
      <c r="CC19" s="103">
        <f>IFERROR(__xludf.DUMMYFUNCTION("IMPORTRANGE(""https://docs.google.com/spreadsheets/d/1IoplUkHhpdaz06xAEPbfFFzhWbaKWpY8mOVlTs7JAaw/edit#gid=8237126"",""H11"")"),2800.0)</f>
        <v>2800</v>
      </c>
      <c r="CD19" s="68"/>
      <c r="CE19" s="68"/>
      <c r="CF19" s="68"/>
      <c r="CG19" s="68"/>
      <c r="CH19" s="65"/>
      <c r="CI19" s="89">
        <v>-0.1</v>
      </c>
      <c r="CJ19" s="103">
        <f>IFERROR(__xludf.DUMMYFUNCTION("IMPORTRANGE(""https://docs.google.com/spreadsheets/d/1IoplUkHhpdaz06xAEPbfFFzhWbaKWpY8mOVlTs7JAaw/edit#gid=8237126"",""H11"")"),2800.0)</f>
        <v>2800</v>
      </c>
      <c r="CK19" s="68"/>
      <c r="CL19" s="68"/>
      <c r="CM19" s="68"/>
      <c r="CN19" s="68"/>
      <c r="CO19" s="65"/>
      <c r="CP19" s="108" t="s">
        <v>34</v>
      </c>
      <c r="CQ19" s="73" t="s">
        <v>23</v>
      </c>
      <c r="CR19" s="68"/>
      <c r="CS19" s="68"/>
      <c r="CT19" s="68"/>
      <c r="CU19" s="68"/>
      <c r="CV19" s="74"/>
      <c r="CW19" s="108" t="s">
        <v>34</v>
      </c>
      <c r="CX19" s="73" t="s">
        <v>23</v>
      </c>
      <c r="CY19" s="68"/>
      <c r="CZ19" s="68"/>
      <c r="DA19" s="68"/>
      <c r="DB19" s="68"/>
      <c r="DC19" s="74"/>
      <c r="DD19" s="89">
        <v>-0.1</v>
      </c>
      <c r="DE19" s="103">
        <f>IFERROR(__xludf.DUMMYFUNCTION("IMPORTRANGE(""https://docs.google.com/spreadsheets/d/1IoplUkHhpdaz06xAEPbfFFzhWbaKWpY8mOVlTs7JAaw/edit#gid=8237126"",""I11"")"),4000.0)</f>
        <v>4000</v>
      </c>
      <c r="DF19" s="68"/>
      <c r="DG19" s="68"/>
      <c r="DH19" s="68"/>
      <c r="DI19" s="68"/>
      <c r="DJ19" s="65"/>
      <c r="DK19" s="89">
        <v>-0.1</v>
      </c>
      <c r="DL19" s="103">
        <f>IFERROR(__xludf.DUMMYFUNCTION("IMPORTRANGE(""https://docs.google.com/spreadsheets/d/1IoplUkHhpdaz06xAEPbfFFzhWbaKWpY8mOVlTs7JAaw/edit#gid=8237126"",""I11"")"),4000.0)</f>
        <v>4000</v>
      </c>
      <c r="DM19" s="68"/>
      <c r="DN19" s="68"/>
      <c r="DO19" s="68"/>
      <c r="DP19" s="68"/>
      <c r="DQ19" s="65"/>
      <c r="DR19" s="89">
        <v>-0.1</v>
      </c>
      <c r="DS19" s="103">
        <f>IFERROR(__xludf.DUMMYFUNCTION("IMPORTRANGE(""https://docs.google.com/spreadsheets/d/1IoplUkHhpdaz06xAEPbfFFzhWbaKWpY8mOVlTs7JAaw/edit#gid=8237126"",""I11"")"),4000.0)</f>
        <v>4000</v>
      </c>
      <c r="DT19" s="68"/>
      <c r="DU19" s="68"/>
      <c r="DV19" s="68"/>
      <c r="DW19" s="68"/>
      <c r="DX19" s="65"/>
      <c r="DY19" s="104" t="s">
        <v>34</v>
      </c>
      <c r="DZ19" s="73" t="s">
        <v>23</v>
      </c>
      <c r="EA19" s="68"/>
      <c r="EB19" s="68"/>
      <c r="EC19" s="68"/>
      <c r="ED19" s="68"/>
      <c r="EE19" s="74"/>
      <c r="EF19" s="108" t="s">
        <v>23</v>
      </c>
      <c r="EG19" s="73" t="s">
        <v>23</v>
      </c>
      <c r="EH19" s="68"/>
      <c r="EI19" s="68"/>
      <c r="EJ19" s="68"/>
      <c r="EK19" s="68"/>
      <c r="EL19" s="74"/>
      <c r="EM19" s="172">
        <v>-0.1</v>
      </c>
      <c r="EN19" s="103">
        <f>IFERROR(__xludf.DUMMYFUNCTION("IMPORTRANGE(""https://docs.google.com/spreadsheets/d/1IoplUkHhpdaz06xAEPbfFFzhWbaKWpY8mOVlTs7JAaw/edit#gid=8237126"",""J11"")"),5300.0)</f>
        <v>5300</v>
      </c>
      <c r="EO19" s="68"/>
      <c r="EP19" s="68"/>
      <c r="EQ19" s="68"/>
      <c r="ER19" s="68"/>
      <c r="ES19" s="65"/>
      <c r="ET19" s="107">
        <v>-0.1</v>
      </c>
      <c r="EU19" s="103">
        <f>IFERROR(__xludf.DUMMYFUNCTION("IMPORTRANGE(""https://docs.google.com/spreadsheets/d/1IoplUkHhpdaz06xAEPbfFFzhWbaKWpY8mOVlTs7JAaw/edit#gid=8237126"",""J11"")"),5300.0)</f>
        <v>5300</v>
      </c>
      <c r="EV19" s="68"/>
      <c r="EW19" s="68"/>
      <c r="EX19" s="68"/>
      <c r="EY19" s="68"/>
      <c r="EZ19" s="65"/>
      <c r="FA19" s="89">
        <v>-0.1</v>
      </c>
      <c r="FB19" s="103">
        <f>IFERROR(__xludf.DUMMYFUNCTION("IMPORTRANGE(""https://docs.google.com/spreadsheets/d/1IoplUkHhpdaz06xAEPbfFFzhWbaKWpY8mOVlTs7JAaw/edit#gid=8237126"",""J11"")"),5300.0)</f>
        <v>5300</v>
      </c>
      <c r="FC19" s="68"/>
      <c r="FD19" s="68"/>
      <c r="FE19" s="68"/>
      <c r="FF19" s="68"/>
      <c r="FG19" s="65"/>
      <c r="FH19" s="104" t="s">
        <v>34</v>
      </c>
      <c r="FI19" s="112" t="s">
        <v>23</v>
      </c>
      <c r="FJ19" s="68"/>
      <c r="FK19" s="68"/>
      <c r="FL19" s="68"/>
      <c r="FM19" s="68"/>
      <c r="FN19" s="65"/>
      <c r="FO19" s="89">
        <v>-0.1</v>
      </c>
      <c r="FP19" s="103">
        <f>IFERROR(__xludf.DUMMYFUNCTION("IMPORTRANGE(""https://docs.google.com/spreadsheets/d/1IoplUkHhpdaz06xAEPbfFFzhWbaKWpY8mOVlTs7JAaw/edit#gid=8237126"",""K11"")"),6100.0)</f>
        <v>6100</v>
      </c>
      <c r="FQ19" s="68"/>
      <c r="FR19" s="68"/>
      <c r="FS19" s="68"/>
      <c r="FT19" s="68"/>
      <c r="FU19" s="65"/>
      <c r="FV19" s="89">
        <v>-0.1</v>
      </c>
      <c r="FW19" s="103">
        <f>IFERROR(__xludf.DUMMYFUNCTION("IMPORTRANGE(""https://docs.google.com/spreadsheets/d/1IoplUkHhpdaz06xAEPbfFFzhWbaKWpY8mOVlTs7JAaw/edit#gid=8237126"",""K11"")"),6100.0)</f>
        <v>6100</v>
      </c>
      <c r="FX19" s="68"/>
      <c r="FY19" s="68"/>
      <c r="FZ19" s="68"/>
      <c r="GA19" s="68"/>
      <c r="GB19" s="65"/>
      <c r="GC19" s="89">
        <v>-0.1</v>
      </c>
      <c r="GD19" s="103">
        <f>IFERROR(__xludf.DUMMYFUNCTION("IMPORTRANGE(""https://docs.google.com/spreadsheets/d/1IoplUkHhpdaz06xAEPbfFFzhWbaKWpY8mOVlTs7JAaw/edit#gid=8237126"",""K11"")"),6100.0)</f>
        <v>6100</v>
      </c>
      <c r="GE19" s="68"/>
      <c r="GF19" s="68"/>
      <c r="GG19" s="68"/>
      <c r="GH19" s="68"/>
      <c r="GI19" s="65"/>
      <c r="GJ19" s="89">
        <v>-0.1</v>
      </c>
      <c r="GK19" s="103">
        <f>IFERROR(__xludf.DUMMYFUNCTION("IMPORTRANGE(""https://docs.google.com/spreadsheets/d/1IoplUkHhpdaz06xAEPbfFFzhWbaKWpY8mOVlTs7JAaw/edit#gid=8237126"",""K11"")"),6100.0)</f>
        <v>6100</v>
      </c>
      <c r="GL19" s="68"/>
      <c r="GM19" s="68"/>
      <c r="GN19" s="68"/>
      <c r="GO19" s="68"/>
      <c r="GP19" s="65"/>
      <c r="GQ19" s="89">
        <v>-0.1</v>
      </c>
      <c r="GR19" s="103">
        <f>IFERROR(__xludf.DUMMYFUNCTION("IMPORTRANGE(""https://docs.google.com/spreadsheets/d/1IoplUkHhpdaz06xAEPbfFFzhWbaKWpY8mOVlTs7JAaw/edit#gid=8237126"",""L11"")"),5300.0)</f>
        <v>5300</v>
      </c>
      <c r="GS19" s="68"/>
      <c r="GT19" s="68"/>
      <c r="GU19" s="68"/>
      <c r="GV19" s="68"/>
      <c r="GW19" s="65"/>
      <c r="GX19" s="89">
        <v>-0.1</v>
      </c>
      <c r="GY19" s="103">
        <f>IFERROR(__xludf.DUMMYFUNCTION("IMPORTRANGE(""https://docs.google.com/spreadsheets/d/1IoplUkHhpdaz06xAEPbfFFzhWbaKWpY8mOVlTs7JAaw/edit#gid=8237126"",""L11"")"),5300.0)</f>
        <v>5300</v>
      </c>
      <c r="GZ19" s="68"/>
      <c r="HA19" s="68"/>
      <c r="HB19" s="68"/>
      <c r="HC19" s="68"/>
      <c r="HD19" s="65"/>
      <c r="HE19" s="89">
        <v>-0.1</v>
      </c>
      <c r="HF19" s="103">
        <f>IFERROR(__xludf.DUMMYFUNCTION("IMPORTRANGE(""https://docs.google.com/spreadsheets/d/1IoplUkHhpdaz06xAEPbfFFzhWbaKWpY8mOVlTs7JAaw/edit#gid=8237126"",""L11"")"),5300.0)</f>
        <v>5300</v>
      </c>
      <c r="HG19" s="68"/>
      <c r="HH19" s="68"/>
      <c r="HI19" s="68"/>
      <c r="HJ19" s="68"/>
      <c r="HK19" s="65"/>
      <c r="HL19" s="89">
        <v>-0.1</v>
      </c>
      <c r="HM19" s="103">
        <f>IFERROR(__xludf.DUMMYFUNCTION("IMPORTRANGE(""https://docs.google.com/spreadsheets/d/1IoplUkHhpdaz06xAEPbfFFzhWbaKWpY8mOVlTs7JAaw/edit#gid=8237126"",""L11"")"),5300.0)</f>
        <v>5300</v>
      </c>
      <c r="HN19" s="68"/>
      <c r="HO19" s="68"/>
      <c r="HP19" s="68"/>
      <c r="HQ19" s="68"/>
      <c r="HR19" s="65"/>
      <c r="HS19" s="108" t="s">
        <v>34</v>
      </c>
      <c r="HT19" s="73" t="s">
        <v>23</v>
      </c>
      <c r="HU19" s="68"/>
      <c r="HV19" s="68"/>
      <c r="HW19" s="68"/>
      <c r="HX19" s="68"/>
      <c r="HY19" s="74"/>
      <c r="HZ19" s="89">
        <v>-0.1</v>
      </c>
      <c r="IA19" s="113">
        <f>IFERROR(__xludf.DUMMYFUNCTION("IMPORTRANGE(""https://docs.google.com/spreadsheets/d/1Wvg6tIioXmHDdnx-1fj_U03owN9rK8XgN6lgHErmPbA/edit#gid=8237126"",""M11"")"),4300.0)</f>
        <v>4300</v>
      </c>
      <c r="IB19" s="68"/>
      <c r="IC19" s="68"/>
      <c r="ID19" s="68"/>
      <c r="IE19" s="68"/>
      <c r="IF19" s="74"/>
      <c r="IG19" s="124" t="s">
        <v>34</v>
      </c>
      <c r="IH19" s="73" t="s">
        <v>23</v>
      </c>
      <c r="II19" s="68"/>
      <c r="IJ19" s="68"/>
      <c r="IK19" s="68"/>
      <c r="IL19" s="68"/>
      <c r="IM19" s="74"/>
      <c r="IN19" s="89">
        <v>-0.1</v>
      </c>
      <c r="IO19" s="103">
        <f>IFERROR(__xludf.DUMMYFUNCTION("IMPORTRANGE(""https://docs.google.com/spreadsheets/d/1IoplUkHhpdaz06xAEPbfFFzhWbaKWpY8mOVlTs7JAaw/edit#gid=8237126"",""N11"")"),2800.0)</f>
        <v>2800</v>
      </c>
      <c r="IP19" s="68"/>
      <c r="IQ19" s="68"/>
      <c r="IR19" s="68"/>
      <c r="IS19" s="68"/>
      <c r="IT19" s="65"/>
      <c r="IU19" s="89">
        <v>-0.1</v>
      </c>
      <c r="IV19" s="103">
        <f>IFERROR(__xludf.DUMMYFUNCTION("IMPORTRANGE(""https://docs.google.com/spreadsheets/d/1IoplUkHhpdaz06xAEPbfFFzhWbaKWpY8mOVlTs7JAaw/edit#gid=8237126"",""N11"")"),2800.0)</f>
        <v>2800</v>
      </c>
      <c r="IW19" s="68"/>
      <c r="IX19" s="68"/>
      <c r="IY19" s="68"/>
      <c r="IZ19" s="68"/>
      <c r="JA19" s="65"/>
      <c r="JB19" s="89">
        <v>-0.1</v>
      </c>
      <c r="JC19" s="103">
        <f>IFERROR(__xludf.DUMMYFUNCTION("IMPORTRANGE(""https://docs.google.com/spreadsheets/d/1IoplUkHhpdaz06xAEPbfFFzhWbaKWpY8mOVlTs7JAaw/edit#gid=8237126"",""N11"")"),2800.0)</f>
        <v>2800</v>
      </c>
      <c r="JD19" s="68"/>
      <c r="JE19" s="68"/>
      <c r="JF19" s="68"/>
      <c r="JG19" s="68"/>
      <c r="JH19" s="65"/>
      <c r="JI19" s="89">
        <v>-0.1</v>
      </c>
      <c r="JJ19" s="103">
        <f>IFERROR(__xludf.DUMMYFUNCTION("IMPORTRANGE(""https://docs.google.com/spreadsheets/d/1IoplUkHhpdaz06xAEPbfFFzhWbaKWpY8mOVlTs7JAaw/edit#gid=8237126"",""N11"")"),2800.0)</f>
        <v>2800</v>
      </c>
      <c r="JK19" s="68"/>
      <c r="JL19" s="68"/>
      <c r="JM19" s="68"/>
      <c r="JN19" s="68"/>
      <c r="JO19" s="65"/>
      <c r="JP19" s="89">
        <v>-0.1</v>
      </c>
      <c r="JQ19" s="103">
        <f>IFERROR(__xludf.DUMMYFUNCTION("IMPORTRANGE(""https://docs.google.com/spreadsheets/d/1IoplUkHhpdaz06xAEPbfFFzhWbaKWpY8mOVlTs7JAaw/edit#gid=8237126"",""N11"")"),2800.0)</f>
        <v>2800</v>
      </c>
      <c r="JR19" s="68"/>
      <c r="JS19" s="68"/>
      <c r="JT19" s="68"/>
      <c r="JU19" s="68"/>
      <c r="JV19" s="65"/>
      <c r="JW19" s="89">
        <v>-0.1</v>
      </c>
      <c r="JX19" s="103">
        <f>IFERROR(__xludf.DUMMYFUNCTION("IMPORTRANGE(""https://docs.google.com/spreadsheets/d/1IoplUkHhpdaz06xAEPbfFFzhWbaKWpY8mOVlTs7JAaw/edit#gid=8237126"",""N11"")"),2800.0)</f>
        <v>2800</v>
      </c>
      <c r="JY19" s="68"/>
      <c r="JZ19" s="68"/>
      <c r="KA19" s="68"/>
      <c r="KB19" s="68"/>
      <c r="KC19" s="65"/>
      <c r="KD19" s="89">
        <v>-0.1</v>
      </c>
      <c r="KE19" s="103">
        <f>IFERROR(__xludf.DUMMYFUNCTION("IMPORTRANGE(""https://docs.google.com/spreadsheets/d/1IoplUkHhpdaz06xAEPbfFFzhWbaKWpY8mOVlTs7JAaw/edit#gid=8237126"",""N11"")"),2800.0)</f>
        <v>2800</v>
      </c>
      <c r="KF19" s="68"/>
      <c r="KG19" s="68"/>
      <c r="KH19" s="68"/>
      <c r="KI19" s="68"/>
      <c r="KJ19" s="65"/>
      <c r="KK19" s="52"/>
      <c r="KL19" s="52"/>
      <c r="KM19" s="52"/>
      <c r="KN19" s="52"/>
      <c r="KO19" s="52"/>
      <c r="KP19" s="52"/>
      <c r="KQ19" s="52"/>
      <c r="KR19" s="52"/>
    </row>
    <row r="20" ht="15.0" customHeight="1">
      <c r="A20" s="53">
        <v>46.0</v>
      </c>
      <c r="B20" s="163" t="s">
        <v>53</v>
      </c>
      <c r="C20" s="115" t="s">
        <v>55</v>
      </c>
      <c r="D20" s="142">
        <v>5.0</v>
      </c>
      <c r="E20" s="143">
        <v>10.0</v>
      </c>
      <c r="F20" s="144" t="s">
        <v>19</v>
      </c>
      <c r="G20" s="145">
        <v>3.0</v>
      </c>
      <c r="H20" s="58"/>
      <c r="I20" s="60"/>
      <c r="J20" s="60"/>
      <c r="K20" s="60"/>
      <c r="L20" s="60"/>
      <c r="M20" s="60"/>
      <c r="N20" s="63" t="s">
        <v>20</v>
      </c>
      <c r="O20" s="64"/>
      <c r="P20" s="65"/>
      <c r="Q20" s="89">
        <v>-0.1</v>
      </c>
      <c r="R20" s="103">
        <f>IFERROR(__xludf.DUMMYFUNCTION("IMPORTRANGE(""https://docs.google.com/spreadsheets/d/1IoplUkHhpdaz06xAEPbfFFzhWbaKWpY8mOVlTs7JAaw/edit#gid=8237126"",""H12"")"),2800.0)</f>
        <v>2800</v>
      </c>
      <c r="S20" s="68"/>
      <c r="T20" s="68"/>
      <c r="U20" s="68"/>
      <c r="V20" s="68"/>
      <c r="W20" s="65"/>
      <c r="X20" s="89">
        <v>-0.1</v>
      </c>
      <c r="Y20" s="103">
        <f>IFERROR(__xludf.DUMMYFUNCTION("IMPORTRANGE(""https://docs.google.com/spreadsheets/d/1IoplUkHhpdaz06xAEPbfFFzhWbaKWpY8mOVlTs7JAaw/edit#gid=8237126"",""H12"")"),2800.0)</f>
        <v>2800</v>
      </c>
      <c r="Z20" s="68"/>
      <c r="AA20" s="68"/>
      <c r="AB20" s="68"/>
      <c r="AC20" s="68"/>
      <c r="AD20" s="65"/>
      <c r="AE20" s="89">
        <v>-0.1</v>
      </c>
      <c r="AF20" s="103">
        <f>IFERROR(__xludf.DUMMYFUNCTION("IMPORTRANGE(""https://docs.google.com/spreadsheets/d/1IoplUkHhpdaz06xAEPbfFFzhWbaKWpY8mOVlTs7JAaw/edit#gid=8237126"",""H12"")"),2800.0)</f>
        <v>2800</v>
      </c>
      <c r="AG20" s="68"/>
      <c r="AH20" s="68"/>
      <c r="AI20" s="68"/>
      <c r="AJ20" s="68"/>
      <c r="AK20" s="65"/>
      <c r="AL20" s="89">
        <v>-0.1</v>
      </c>
      <c r="AM20" s="103">
        <f>IFERROR(__xludf.DUMMYFUNCTION("IMPORTRANGE(""https://docs.google.com/spreadsheets/d/1IoplUkHhpdaz06xAEPbfFFzhWbaKWpY8mOVlTs7JAaw/edit#gid=8237126"",""H12"")"),2800.0)</f>
        <v>2800</v>
      </c>
      <c r="AN20" s="68"/>
      <c r="AO20" s="68"/>
      <c r="AP20" s="68"/>
      <c r="AQ20" s="68"/>
      <c r="AR20" s="65"/>
      <c r="AS20" s="89">
        <v>-0.1</v>
      </c>
      <c r="AT20" s="103">
        <f>IFERROR(__xludf.DUMMYFUNCTION("IMPORTRANGE(""https://docs.google.com/spreadsheets/d/1IoplUkHhpdaz06xAEPbfFFzhWbaKWpY8mOVlTs7JAaw/edit#gid=8237126"",""H12"")"),2800.0)</f>
        <v>2800</v>
      </c>
      <c r="AU20" s="68"/>
      <c r="AV20" s="68"/>
      <c r="AW20" s="68"/>
      <c r="AX20" s="68"/>
      <c r="AY20" s="65"/>
      <c r="AZ20" s="89">
        <v>-0.1</v>
      </c>
      <c r="BA20" s="103">
        <f>IFERROR(__xludf.DUMMYFUNCTION("IMPORTRANGE(""https://docs.google.com/spreadsheets/d/1IoplUkHhpdaz06xAEPbfFFzhWbaKWpY8mOVlTs7JAaw/edit#gid=8237126"",""H12"")"),2800.0)</f>
        <v>2800</v>
      </c>
      <c r="BB20" s="68"/>
      <c r="BC20" s="68"/>
      <c r="BD20" s="68"/>
      <c r="BE20" s="68"/>
      <c r="BF20" s="65"/>
      <c r="BG20" s="89">
        <v>-0.1</v>
      </c>
      <c r="BH20" s="103">
        <f>IFERROR(__xludf.DUMMYFUNCTION("IMPORTRANGE(""https://docs.google.com/spreadsheets/d/1IoplUkHhpdaz06xAEPbfFFzhWbaKWpY8mOVlTs7JAaw/edit#gid=8237126"",""H12"")"),2800.0)</f>
        <v>2800</v>
      </c>
      <c r="BI20" s="68"/>
      <c r="BJ20" s="68"/>
      <c r="BK20" s="68"/>
      <c r="BL20" s="68"/>
      <c r="BM20" s="65"/>
      <c r="BN20" s="89">
        <v>-0.1</v>
      </c>
      <c r="BO20" s="103">
        <f>IFERROR(__xludf.DUMMYFUNCTION("IMPORTRANGE(""https://docs.google.com/spreadsheets/d/1IoplUkHhpdaz06xAEPbfFFzhWbaKWpY8mOVlTs7JAaw/edit#gid=8237126"",""H12"")"),2800.0)</f>
        <v>2800</v>
      </c>
      <c r="BP20" s="68"/>
      <c r="BQ20" s="68"/>
      <c r="BR20" s="68"/>
      <c r="BS20" s="68"/>
      <c r="BT20" s="65"/>
      <c r="BU20" s="89">
        <v>-0.1</v>
      </c>
      <c r="BV20" s="103">
        <f>IFERROR(__xludf.DUMMYFUNCTION("IMPORTRANGE(""https://docs.google.com/spreadsheets/d/1IoplUkHhpdaz06xAEPbfFFzhWbaKWpY8mOVlTs7JAaw/edit#gid=8237126"",""H12"")"),2800.0)</f>
        <v>2800</v>
      </c>
      <c r="BW20" s="68"/>
      <c r="BX20" s="68"/>
      <c r="BY20" s="68"/>
      <c r="BZ20" s="68"/>
      <c r="CA20" s="65"/>
      <c r="CB20" s="89">
        <v>-0.1</v>
      </c>
      <c r="CC20" s="103">
        <f>IFERROR(__xludf.DUMMYFUNCTION("IMPORTRANGE(""https://docs.google.com/spreadsheets/d/1IoplUkHhpdaz06xAEPbfFFzhWbaKWpY8mOVlTs7JAaw/edit#gid=8237126"",""H12"")"),2800.0)</f>
        <v>2800</v>
      </c>
      <c r="CD20" s="68"/>
      <c r="CE20" s="68"/>
      <c r="CF20" s="68"/>
      <c r="CG20" s="68"/>
      <c r="CH20" s="65"/>
      <c r="CI20" s="89">
        <v>-0.1</v>
      </c>
      <c r="CJ20" s="103">
        <f>IFERROR(__xludf.DUMMYFUNCTION("IMPORTRANGE(""https://docs.google.com/spreadsheets/d/1IoplUkHhpdaz06xAEPbfFFzhWbaKWpY8mOVlTs7JAaw/edit#gid=8237126"",""H12"")"),2800.0)</f>
        <v>2800</v>
      </c>
      <c r="CK20" s="68"/>
      <c r="CL20" s="68"/>
      <c r="CM20" s="68"/>
      <c r="CN20" s="68"/>
      <c r="CO20" s="65"/>
      <c r="CP20" s="108" t="s">
        <v>34</v>
      </c>
      <c r="CQ20" s="73" t="s">
        <v>23</v>
      </c>
      <c r="CR20" s="68"/>
      <c r="CS20" s="68"/>
      <c r="CT20" s="68"/>
      <c r="CU20" s="68"/>
      <c r="CV20" s="74"/>
      <c r="CW20" s="108" t="s">
        <v>34</v>
      </c>
      <c r="CX20" s="73" t="s">
        <v>23</v>
      </c>
      <c r="CY20" s="68"/>
      <c r="CZ20" s="68"/>
      <c r="DA20" s="68"/>
      <c r="DB20" s="68"/>
      <c r="DC20" s="74"/>
      <c r="DD20" s="89">
        <v>-0.1</v>
      </c>
      <c r="DE20" s="103">
        <f>IFERROR(__xludf.DUMMYFUNCTION("IMPORTRANGE(""https://docs.google.com/spreadsheets/d/1IoplUkHhpdaz06xAEPbfFFzhWbaKWpY8mOVlTs7JAaw/edit#gid=8237126"",""I12"")"),4000.0)</f>
        <v>4000</v>
      </c>
      <c r="DF20" s="68"/>
      <c r="DG20" s="68"/>
      <c r="DH20" s="68"/>
      <c r="DI20" s="68"/>
      <c r="DJ20" s="65"/>
      <c r="DK20" s="108" t="s">
        <v>34</v>
      </c>
      <c r="DL20" s="73" t="s">
        <v>23</v>
      </c>
      <c r="DM20" s="68"/>
      <c r="DN20" s="68"/>
      <c r="DO20" s="68"/>
      <c r="DP20" s="68"/>
      <c r="DQ20" s="74"/>
      <c r="DR20" s="89">
        <v>-0.1</v>
      </c>
      <c r="DS20" s="103">
        <f>IFERROR(__xludf.DUMMYFUNCTION("IMPORTRANGE(""https://docs.google.com/spreadsheets/d/1IoplUkHhpdaz06xAEPbfFFzhWbaKWpY8mOVlTs7JAaw/edit#gid=8237126"",""I12"")"),4000.0)</f>
        <v>4000</v>
      </c>
      <c r="DT20" s="68"/>
      <c r="DU20" s="68"/>
      <c r="DV20" s="68"/>
      <c r="DW20" s="68"/>
      <c r="DX20" s="65"/>
      <c r="DY20" s="104" t="s">
        <v>34</v>
      </c>
      <c r="DZ20" s="73" t="s">
        <v>23</v>
      </c>
      <c r="EA20" s="68"/>
      <c r="EB20" s="68"/>
      <c r="EC20" s="68"/>
      <c r="ED20" s="68"/>
      <c r="EE20" s="74"/>
      <c r="EF20" s="108" t="s">
        <v>23</v>
      </c>
      <c r="EG20" s="73" t="s">
        <v>23</v>
      </c>
      <c r="EH20" s="68"/>
      <c r="EI20" s="68"/>
      <c r="EJ20" s="68"/>
      <c r="EK20" s="68"/>
      <c r="EL20" s="74"/>
      <c r="EM20" s="107">
        <v>-0.1</v>
      </c>
      <c r="EN20" s="103">
        <f>IFERROR(__xludf.DUMMYFUNCTION("IMPORTRANGE(""https://docs.google.com/spreadsheets/d/1IoplUkHhpdaz06xAEPbfFFzhWbaKWpY8mOVlTs7JAaw/edit#gid=8237126"",""J12"")"),5300.0)</f>
        <v>5300</v>
      </c>
      <c r="EO20" s="68"/>
      <c r="EP20" s="68"/>
      <c r="EQ20" s="68"/>
      <c r="ER20" s="68"/>
      <c r="ES20" s="65"/>
      <c r="ET20" s="107">
        <v>-0.1</v>
      </c>
      <c r="EU20" s="103">
        <f>IFERROR(__xludf.DUMMYFUNCTION("IMPORTRANGE(""https://docs.google.com/spreadsheets/d/1IoplUkHhpdaz06xAEPbfFFzhWbaKWpY8mOVlTs7JAaw/edit#gid=8237126"",""J12"")"),5300.0)</f>
        <v>5300</v>
      </c>
      <c r="EV20" s="68"/>
      <c r="EW20" s="68"/>
      <c r="EX20" s="68"/>
      <c r="EY20" s="68"/>
      <c r="EZ20" s="65"/>
      <c r="FA20" s="89">
        <v>-0.1</v>
      </c>
      <c r="FB20" s="103">
        <f>IFERROR(__xludf.DUMMYFUNCTION("IMPORTRANGE(""https://docs.google.com/spreadsheets/d/1IoplUkHhpdaz06xAEPbfFFzhWbaKWpY8mOVlTs7JAaw/edit#gid=8237126"",""J12"")"),5300.0)</f>
        <v>5300</v>
      </c>
      <c r="FC20" s="68"/>
      <c r="FD20" s="68"/>
      <c r="FE20" s="68"/>
      <c r="FF20" s="68"/>
      <c r="FG20" s="65"/>
      <c r="FH20" s="89">
        <v>-0.1</v>
      </c>
      <c r="FI20" s="103">
        <f>IFERROR(__xludf.DUMMYFUNCTION("IMPORTRANGE(""https://docs.google.com/spreadsheets/d/1IoplUkHhpdaz06xAEPbfFFzhWbaKWpY8mOVlTs7JAaw/edit#gid=8237126"",""J12"")"),5300.0)</f>
        <v>5300</v>
      </c>
      <c r="FJ20" s="68"/>
      <c r="FK20" s="68"/>
      <c r="FL20" s="68"/>
      <c r="FM20" s="68"/>
      <c r="FN20" s="65"/>
      <c r="FO20" s="89">
        <v>-0.1</v>
      </c>
      <c r="FP20" s="103">
        <f>IFERROR(__xludf.DUMMYFUNCTION("IMPORTRANGE(""https://docs.google.com/spreadsheets/d/1IoplUkHhpdaz06xAEPbfFFzhWbaKWpY8mOVlTs7JAaw/edit#gid=8237126"",""K12"")"),6100.0)</f>
        <v>6100</v>
      </c>
      <c r="FQ20" s="68"/>
      <c r="FR20" s="68"/>
      <c r="FS20" s="68"/>
      <c r="FT20" s="68"/>
      <c r="FU20" s="65"/>
      <c r="FV20" s="89">
        <v>-0.1</v>
      </c>
      <c r="FW20" s="103">
        <f>IFERROR(__xludf.DUMMYFUNCTION("IMPORTRANGE(""https://docs.google.com/spreadsheets/d/1IoplUkHhpdaz06xAEPbfFFzhWbaKWpY8mOVlTs7JAaw/edit#gid=8237126"",""K12"")"),6100.0)</f>
        <v>6100</v>
      </c>
      <c r="FX20" s="68"/>
      <c r="FY20" s="68"/>
      <c r="FZ20" s="68"/>
      <c r="GA20" s="68"/>
      <c r="GB20" s="65"/>
      <c r="GC20" s="89">
        <v>-0.1</v>
      </c>
      <c r="GD20" s="103">
        <f>IFERROR(__xludf.DUMMYFUNCTION("IMPORTRANGE(""https://docs.google.com/spreadsheets/d/1IoplUkHhpdaz06xAEPbfFFzhWbaKWpY8mOVlTs7JAaw/edit#gid=8237126"",""K12"")"),6100.0)</f>
        <v>6100</v>
      </c>
      <c r="GE20" s="68"/>
      <c r="GF20" s="68"/>
      <c r="GG20" s="68"/>
      <c r="GH20" s="68"/>
      <c r="GI20" s="65"/>
      <c r="GJ20" s="108" t="s">
        <v>34</v>
      </c>
      <c r="GK20" s="112" t="s">
        <v>23</v>
      </c>
      <c r="GL20" s="68"/>
      <c r="GM20" s="68"/>
      <c r="GN20" s="68"/>
      <c r="GO20" s="68"/>
      <c r="GP20" s="65"/>
      <c r="GQ20" s="108" t="s">
        <v>23</v>
      </c>
      <c r="GR20" s="112" t="s">
        <v>23</v>
      </c>
      <c r="GS20" s="68"/>
      <c r="GT20" s="68"/>
      <c r="GU20" s="68"/>
      <c r="GV20" s="68"/>
      <c r="GW20" s="65"/>
      <c r="GX20" s="108" t="s">
        <v>34</v>
      </c>
      <c r="GY20" s="173" t="s">
        <v>23</v>
      </c>
      <c r="GZ20" s="68"/>
      <c r="HA20" s="68"/>
      <c r="HB20" s="68"/>
      <c r="HC20" s="68"/>
      <c r="HD20" s="65"/>
      <c r="HE20" s="89">
        <v>-0.1</v>
      </c>
      <c r="HF20" s="103">
        <f>IFERROR(__xludf.DUMMYFUNCTION("IMPORTRANGE(""https://docs.google.com/spreadsheets/d/1IoplUkHhpdaz06xAEPbfFFzhWbaKWpY8mOVlTs7JAaw/edit#gid=8237126"",""L12"")"),5300.0)</f>
        <v>5300</v>
      </c>
      <c r="HG20" s="68"/>
      <c r="HH20" s="68"/>
      <c r="HI20" s="68"/>
      <c r="HJ20" s="68"/>
      <c r="HK20" s="65"/>
      <c r="HL20" s="89">
        <v>-0.1</v>
      </c>
      <c r="HM20" s="103">
        <f>IFERROR(__xludf.DUMMYFUNCTION("IMPORTRANGE(""https://docs.google.com/spreadsheets/d/1IoplUkHhpdaz06xAEPbfFFzhWbaKWpY8mOVlTs7JAaw/edit#gid=8237126"",""L12"")"),5300.0)</f>
        <v>5300</v>
      </c>
      <c r="HN20" s="68"/>
      <c r="HO20" s="68"/>
      <c r="HP20" s="68"/>
      <c r="HQ20" s="68"/>
      <c r="HR20" s="65"/>
      <c r="HS20" s="108" t="s">
        <v>34</v>
      </c>
      <c r="HT20" s="73" t="s">
        <v>23</v>
      </c>
      <c r="HU20" s="68"/>
      <c r="HV20" s="68"/>
      <c r="HW20" s="68"/>
      <c r="HX20" s="68"/>
      <c r="HY20" s="74"/>
      <c r="HZ20" s="89">
        <v>-0.1</v>
      </c>
      <c r="IA20" s="103">
        <f>IFERROR(__xludf.DUMMYFUNCTION("IMPORTRANGE(""https://docs.google.com/spreadsheets/d/1IoplUkHhpdaz06xAEPbfFFzhWbaKWpY8mOVlTs7JAaw/edit#gid=8237126"",""M12"")"),4000.0)</f>
        <v>4000</v>
      </c>
      <c r="IB20" s="68"/>
      <c r="IC20" s="68"/>
      <c r="ID20" s="68"/>
      <c r="IE20" s="68"/>
      <c r="IF20" s="65"/>
      <c r="IG20" s="124" t="s">
        <v>34</v>
      </c>
      <c r="IH20" s="73" t="s">
        <v>23</v>
      </c>
      <c r="II20" s="68"/>
      <c r="IJ20" s="68"/>
      <c r="IK20" s="68"/>
      <c r="IL20" s="68"/>
      <c r="IM20" s="74"/>
      <c r="IN20" s="89">
        <v>-0.1</v>
      </c>
      <c r="IO20" s="103">
        <f>IFERROR(__xludf.DUMMYFUNCTION("IMPORTRANGE(""https://docs.google.com/spreadsheets/d/1IoplUkHhpdaz06xAEPbfFFzhWbaKWpY8mOVlTs7JAaw/edit#gid=8237126"",""N12"")"),2800.0)</f>
        <v>2800</v>
      </c>
      <c r="IP20" s="68"/>
      <c r="IQ20" s="68"/>
      <c r="IR20" s="68"/>
      <c r="IS20" s="68"/>
      <c r="IT20" s="65"/>
      <c r="IU20" s="89">
        <v>-0.1</v>
      </c>
      <c r="IV20" s="103">
        <f>IFERROR(__xludf.DUMMYFUNCTION("IMPORTRANGE(""https://docs.google.com/spreadsheets/d/1IoplUkHhpdaz06xAEPbfFFzhWbaKWpY8mOVlTs7JAaw/edit#gid=8237126"",""N12"")"),2800.0)</f>
        <v>2800</v>
      </c>
      <c r="IW20" s="68"/>
      <c r="IX20" s="68"/>
      <c r="IY20" s="68"/>
      <c r="IZ20" s="68"/>
      <c r="JA20" s="65"/>
      <c r="JB20" s="89">
        <v>-0.1</v>
      </c>
      <c r="JC20" s="103">
        <f>IFERROR(__xludf.DUMMYFUNCTION("IMPORTRANGE(""https://docs.google.com/spreadsheets/d/1IoplUkHhpdaz06xAEPbfFFzhWbaKWpY8mOVlTs7JAaw/edit#gid=8237126"",""N12"")"),2800.0)</f>
        <v>2800</v>
      </c>
      <c r="JD20" s="68"/>
      <c r="JE20" s="68"/>
      <c r="JF20" s="68"/>
      <c r="JG20" s="68"/>
      <c r="JH20" s="65"/>
      <c r="JI20" s="89">
        <v>-0.1</v>
      </c>
      <c r="JJ20" s="103">
        <f>IFERROR(__xludf.DUMMYFUNCTION("IMPORTRANGE(""https://docs.google.com/spreadsheets/d/1IoplUkHhpdaz06xAEPbfFFzhWbaKWpY8mOVlTs7JAaw/edit#gid=8237126"",""N12"")"),2800.0)</f>
        <v>2800</v>
      </c>
      <c r="JK20" s="68"/>
      <c r="JL20" s="68"/>
      <c r="JM20" s="68"/>
      <c r="JN20" s="68"/>
      <c r="JO20" s="65"/>
      <c r="JP20" s="89">
        <v>-0.1</v>
      </c>
      <c r="JQ20" s="103">
        <f>IFERROR(__xludf.DUMMYFUNCTION("IMPORTRANGE(""https://docs.google.com/spreadsheets/d/1IoplUkHhpdaz06xAEPbfFFzhWbaKWpY8mOVlTs7JAaw/edit#gid=8237126"",""N12"")"),2800.0)</f>
        <v>2800</v>
      </c>
      <c r="JR20" s="68"/>
      <c r="JS20" s="68"/>
      <c r="JT20" s="68"/>
      <c r="JU20" s="68"/>
      <c r="JV20" s="65"/>
      <c r="JW20" s="89">
        <v>-0.1</v>
      </c>
      <c r="JX20" s="103">
        <f>IFERROR(__xludf.DUMMYFUNCTION("IMPORTRANGE(""https://docs.google.com/spreadsheets/d/1IoplUkHhpdaz06xAEPbfFFzhWbaKWpY8mOVlTs7JAaw/edit#gid=8237126"",""N12"")"),2800.0)</f>
        <v>2800</v>
      </c>
      <c r="JY20" s="68"/>
      <c r="JZ20" s="68"/>
      <c r="KA20" s="68"/>
      <c r="KB20" s="68"/>
      <c r="KC20" s="65"/>
      <c r="KD20" s="89">
        <v>-0.1</v>
      </c>
      <c r="KE20" s="103">
        <f>IFERROR(__xludf.DUMMYFUNCTION("IMPORTRANGE(""https://docs.google.com/spreadsheets/d/1IoplUkHhpdaz06xAEPbfFFzhWbaKWpY8mOVlTs7JAaw/edit#gid=8237126"",""N12"")"),2800.0)</f>
        <v>2800</v>
      </c>
      <c r="KF20" s="68"/>
      <c r="KG20" s="68"/>
      <c r="KH20" s="68"/>
      <c r="KI20" s="68"/>
      <c r="KJ20" s="65"/>
      <c r="KK20" s="52"/>
      <c r="KL20" s="52"/>
      <c r="KM20" s="52"/>
      <c r="KN20" s="52"/>
      <c r="KO20" s="52"/>
      <c r="KP20" s="52"/>
      <c r="KQ20" s="52"/>
      <c r="KR20" s="52"/>
    </row>
    <row r="21" ht="13.5" customHeight="1">
      <c r="A21" s="53">
        <v>48.0</v>
      </c>
      <c r="B21" s="174" t="s">
        <v>56</v>
      </c>
      <c r="C21" s="175" t="s">
        <v>57</v>
      </c>
      <c r="D21" s="176">
        <v>5.0</v>
      </c>
      <c r="E21" s="177">
        <v>10.0</v>
      </c>
      <c r="F21" s="178" t="s">
        <v>19</v>
      </c>
      <c r="G21" s="179">
        <v>3.0</v>
      </c>
      <c r="H21" s="58"/>
      <c r="I21" s="60"/>
      <c r="J21" s="60"/>
      <c r="K21" s="60"/>
      <c r="L21" s="60"/>
      <c r="M21" s="60"/>
      <c r="N21" s="63" t="s">
        <v>20</v>
      </c>
      <c r="O21" s="64"/>
      <c r="P21" s="65"/>
      <c r="Q21" s="89">
        <v>-0.1</v>
      </c>
      <c r="R21" s="180">
        <f>IFERROR(__xludf.DUMMYFUNCTION("IMPORTRANGE(""https://docs.google.com/spreadsheets/d/1IoplUkHhpdaz06xAEPbfFFzhWbaKWpY8mOVlTs7JAaw/edit#gid=8237126"",""H10"")"),3000.0)</f>
        <v>3000</v>
      </c>
      <c r="S21" s="68"/>
      <c r="T21" s="68"/>
      <c r="U21" s="68"/>
      <c r="V21" s="68"/>
      <c r="W21" s="65"/>
      <c r="X21" s="181">
        <v>-0.1</v>
      </c>
      <c r="Y21" s="180">
        <f>IFERROR(__xludf.DUMMYFUNCTION("IMPORTRANGE(""https://docs.google.com/spreadsheets/d/1IoplUkHhpdaz06xAEPbfFFzhWbaKWpY8mOVlTs7JAaw/edit#gid=8237126"",""H10"")"),3000.0)</f>
        <v>3000</v>
      </c>
      <c r="Z21" s="68"/>
      <c r="AA21" s="68"/>
      <c r="AB21" s="68"/>
      <c r="AC21" s="68"/>
      <c r="AD21" s="65"/>
      <c r="AE21" s="181">
        <v>-0.1</v>
      </c>
      <c r="AF21" s="180">
        <f>IFERROR(__xludf.DUMMYFUNCTION("IMPORTRANGE(""https://docs.google.com/spreadsheets/d/1IoplUkHhpdaz06xAEPbfFFzhWbaKWpY8mOVlTs7JAaw/edit#gid=8237126"",""H10"")"),3000.0)</f>
        <v>3000</v>
      </c>
      <c r="AG21" s="68"/>
      <c r="AH21" s="68"/>
      <c r="AI21" s="68"/>
      <c r="AJ21" s="68"/>
      <c r="AK21" s="65"/>
      <c r="AL21" s="181">
        <v>-0.1</v>
      </c>
      <c r="AM21" s="180">
        <f>IFERROR(__xludf.DUMMYFUNCTION("IMPORTRANGE(""https://docs.google.com/spreadsheets/d/1IoplUkHhpdaz06xAEPbfFFzhWbaKWpY8mOVlTs7JAaw/edit#gid=8237126"",""H10"")"),3000.0)</f>
        <v>3000</v>
      </c>
      <c r="AN21" s="68"/>
      <c r="AO21" s="68"/>
      <c r="AP21" s="68"/>
      <c r="AQ21" s="68"/>
      <c r="AR21" s="65"/>
      <c r="AS21" s="181">
        <v>-0.1</v>
      </c>
      <c r="AT21" s="180">
        <f>IFERROR(__xludf.DUMMYFUNCTION("IMPORTRANGE(""https://docs.google.com/spreadsheets/d/1IoplUkHhpdaz06xAEPbfFFzhWbaKWpY8mOVlTs7JAaw/edit#gid=8237126"",""H10"")"),3000.0)</f>
        <v>3000</v>
      </c>
      <c r="AU21" s="68"/>
      <c r="AV21" s="68"/>
      <c r="AW21" s="68"/>
      <c r="AX21" s="68"/>
      <c r="AY21" s="65"/>
      <c r="AZ21" s="181">
        <v>-0.1</v>
      </c>
      <c r="BA21" s="180">
        <f>IFERROR(__xludf.DUMMYFUNCTION("IMPORTRANGE(""https://docs.google.com/spreadsheets/d/1IoplUkHhpdaz06xAEPbfFFzhWbaKWpY8mOVlTs7JAaw/edit#gid=8237126"",""H10"")"),3000.0)</f>
        <v>3000</v>
      </c>
      <c r="BB21" s="68"/>
      <c r="BC21" s="68"/>
      <c r="BD21" s="68"/>
      <c r="BE21" s="68"/>
      <c r="BF21" s="65"/>
      <c r="BG21" s="181">
        <v>-0.1</v>
      </c>
      <c r="BH21" s="180">
        <f>IFERROR(__xludf.DUMMYFUNCTION("IMPORTRANGE(""https://docs.google.com/spreadsheets/d/1IoplUkHhpdaz06xAEPbfFFzhWbaKWpY8mOVlTs7JAaw/edit#gid=8237126"",""H10"")"),3000.0)</f>
        <v>3000</v>
      </c>
      <c r="BI21" s="68"/>
      <c r="BJ21" s="68"/>
      <c r="BK21" s="68"/>
      <c r="BL21" s="68"/>
      <c r="BM21" s="65"/>
      <c r="BN21" s="181">
        <v>-0.1</v>
      </c>
      <c r="BO21" s="180">
        <f>IFERROR(__xludf.DUMMYFUNCTION("IMPORTRANGE(""https://docs.google.com/spreadsheets/d/1IoplUkHhpdaz06xAEPbfFFzhWbaKWpY8mOVlTs7JAaw/edit#gid=8237126"",""H10"")"),3000.0)</f>
        <v>3000</v>
      </c>
      <c r="BP21" s="68"/>
      <c r="BQ21" s="68"/>
      <c r="BR21" s="68"/>
      <c r="BS21" s="68"/>
      <c r="BT21" s="65"/>
      <c r="BU21" s="181">
        <v>-0.1</v>
      </c>
      <c r="BV21" s="180">
        <f>IFERROR(__xludf.DUMMYFUNCTION("IMPORTRANGE(""https://docs.google.com/spreadsheets/d/1IoplUkHhpdaz06xAEPbfFFzhWbaKWpY8mOVlTs7JAaw/edit#gid=8237126"",""H10"")"),3000.0)</f>
        <v>3000</v>
      </c>
      <c r="BW21" s="68"/>
      <c r="BX21" s="68"/>
      <c r="BY21" s="68"/>
      <c r="BZ21" s="68"/>
      <c r="CA21" s="65"/>
      <c r="CB21" s="181">
        <v>-0.1</v>
      </c>
      <c r="CC21" s="180">
        <f>IFERROR(__xludf.DUMMYFUNCTION("IMPORTRANGE(""https://docs.google.com/spreadsheets/d/1IoplUkHhpdaz06xAEPbfFFzhWbaKWpY8mOVlTs7JAaw/edit#gid=8237126"",""H10"")"),3000.0)</f>
        <v>3000</v>
      </c>
      <c r="CD21" s="68"/>
      <c r="CE21" s="68"/>
      <c r="CF21" s="68"/>
      <c r="CG21" s="68"/>
      <c r="CH21" s="65"/>
      <c r="CI21" s="181">
        <v>-0.1</v>
      </c>
      <c r="CJ21" s="180">
        <f>IFERROR(__xludf.DUMMYFUNCTION("IMPORTRANGE(""https://docs.google.com/spreadsheets/d/1IoplUkHhpdaz06xAEPbfFFzhWbaKWpY8mOVlTs7JAaw/edit#gid=8237126"",""H10"")"),3000.0)</f>
        <v>3000</v>
      </c>
      <c r="CK21" s="68"/>
      <c r="CL21" s="68"/>
      <c r="CM21" s="68"/>
      <c r="CN21" s="68"/>
      <c r="CO21" s="65"/>
      <c r="CP21" s="181">
        <v>-0.1</v>
      </c>
      <c r="CQ21" s="180">
        <f>IFERROR(__xludf.DUMMYFUNCTION("IMPORTRANGE(""https://docs.google.com/spreadsheets/d/1IoplUkHhpdaz06xAEPbfFFzhWbaKWpY8mOVlTs7JAaw/edit#gid=8237126"",""H10"")"),3000.0)</f>
        <v>3000</v>
      </c>
      <c r="CR21" s="68"/>
      <c r="CS21" s="68"/>
      <c r="CT21" s="68"/>
      <c r="CU21" s="68"/>
      <c r="CV21" s="65"/>
      <c r="CW21" s="181">
        <v>-0.1</v>
      </c>
      <c r="CX21" s="180">
        <f>IFERROR(__xludf.DUMMYFUNCTION("IMPORTRANGE(""https://docs.google.com/spreadsheets/d/1IoplUkHhpdaz06xAEPbfFFzhWbaKWpY8mOVlTs7JAaw/edit#gid=8237126"",""H10"")"),3000.0)</f>
        <v>3000</v>
      </c>
      <c r="CY21" s="68"/>
      <c r="CZ21" s="68"/>
      <c r="DA21" s="68"/>
      <c r="DB21" s="68"/>
      <c r="DC21" s="65"/>
      <c r="DD21" s="181">
        <v>-0.1</v>
      </c>
      <c r="DE21" s="180">
        <f>IFERROR(__xludf.DUMMYFUNCTION("IMPORTRANGE(""https://docs.google.com/spreadsheets/d/1IoplUkHhpdaz06xAEPbfFFzhWbaKWpY8mOVlTs7JAaw/edit#gid=8237126"",""I10"")"),4000.0)</f>
        <v>4000</v>
      </c>
      <c r="DF21" s="68"/>
      <c r="DG21" s="68"/>
      <c r="DH21" s="68"/>
      <c r="DI21" s="68"/>
      <c r="DJ21" s="65"/>
      <c r="DK21" s="181">
        <v>-0.1</v>
      </c>
      <c r="DL21" s="180">
        <f>IFERROR(__xludf.DUMMYFUNCTION("IMPORTRANGE(""https://docs.google.com/spreadsheets/d/1IoplUkHhpdaz06xAEPbfFFzhWbaKWpY8mOVlTs7JAaw/edit#gid=8237126"",""I10"")"),4000.0)</f>
        <v>4000</v>
      </c>
      <c r="DM21" s="68"/>
      <c r="DN21" s="68"/>
      <c r="DO21" s="68"/>
      <c r="DP21" s="68"/>
      <c r="DQ21" s="65"/>
      <c r="DR21" s="181">
        <v>-0.1</v>
      </c>
      <c r="DS21" s="180">
        <f>IFERROR(__xludf.DUMMYFUNCTION("IMPORTRANGE(""https://docs.google.com/spreadsheets/d/1IoplUkHhpdaz06xAEPbfFFzhWbaKWpY8mOVlTs7JAaw/edit#gid=8237126"",""I10"")"),4000.0)</f>
        <v>4000</v>
      </c>
      <c r="DT21" s="68"/>
      <c r="DU21" s="68"/>
      <c r="DV21" s="68"/>
      <c r="DW21" s="68"/>
      <c r="DX21" s="65"/>
      <c r="DY21" s="181">
        <v>-0.1</v>
      </c>
      <c r="DZ21" s="180">
        <f>IFERROR(__xludf.DUMMYFUNCTION("IMPORTRANGE(""https://docs.google.com/spreadsheets/d/1IoplUkHhpdaz06xAEPbfFFzhWbaKWpY8mOVlTs7JAaw/edit#gid=8237126"",""I10"")"),4000.0)</f>
        <v>4000</v>
      </c>
      <c r="EA21" s="68"/>
      <c r="EB21" s="68"/>
      <c r="EC21" s="68"/>
      <c r="ED21" s="68"/>
      <c r="EE21" s="65"/>
      <c r="EF21" s="181">
        <v>-0.1</v>
      </c>
      <c r="EG21" s="182">
        <f>IFERROR(__xludf.DUMMYFUNCTION("IMPORTRANGE(""https://docs.google.com/spreadsheets/d/1IoplUkHhpdaz06xAEPbfFFzhWbaKWpY8mOVlTs7JAaw/edit#gid=8237126"",""I10"")"),4000.0)</f>
        <v>4000</v>
      </c>
      <c r="EH21" s="68"/>
      <c r="EI21" s="68"/>
      <c r="EJ21" s="68"/>
      <c r="EK21" s="68"/>
      <c r="EL21" s="65"/>
      <c r="EM21" s="183"/>
      <c r="EN21" s="184"/>
      <c r="ES21" s="110"/>
      <c r="ET21" s="185">
        <v>-0.1</v>
      </c>
      <c r="EU21" s="182">
        <f>IFERROR(__xludf.DUMMYFUNCTION("IMPORTRANGE(""https://docs.google.com/spreadsheets/d/1IoplUkHhpdaz06xAEPbfFFzhWbaKWpY8mOVlTs7JAaw/edit#gid=8237126"",""J10"")"),4500.0)</f>
        <v>4500</v>
      </c>
      <c r="EV21" s="68"/>
      <c r="EW21" s="68"/>
      <c r="EX21" s="68"/>
      <c r="EY21" s="68"/>
      <c r="EZ21" s="65"/>
      <c r="FA21" s="181">
        <v>-0.1</v>
      </c>
      <c r="FB21" s="180">
        <f>IFERROR(__xludf.DUMMYFUNCTION("IMPORTRANGE(""https://docs.google.com/spreadsheets/d/1IoplUkHhpdaz06xAEPbfFFzhWbaKWpY8mOVlTs7JAaw/edit#gid=8237126"",""J10"")"),4500.0)</f>
        <v>4500</v>
      </c>
      <c r="FC21" s="68"/>
      <c r="FD21" s="68"/>
      <c r="FE21" s="68"/>
      <c r="FF21" s="68"/>
      <c r="FG21" s="65"/>
      <c r="FH21" s="181">
        <v>-0.1</v>
      </c>
      <c r="FI21" s="180">
        <f>IFERROR(__xludf.DUMMYFUNCTION("IMPORTRANGE(""https://docs.google.com/spreadsheets/d/1IoplUkHhpdaz06xAEPbfFFzhWbaKWpY8mOVlTs7JAaw/edit#gid=8237126"",""J10"")"),4500.0)</f>
        <v>4500</v>
      </c>
      <c r="FJ21" s="68"/>
      <c r="FK21" s="68"/>
      <c r="FL21" s="68"/>
      <c r="FM21" s="68"/>
      <c r="FN21" s="65"/>
      <c r="FO21" s="181">
        <v>-0.1</v>
      </c>
      <c r="FP21" s="180">
        <f>IFERROR(__xludf.DUMMYFUNCTION("IMPORTRANGE(""https://docs.google.com/spreadsheets/d/1IoplUkHhpdaz06xAEPbfFFzhWbaKWpY8mOVlTs7JAaw/edit#gid=8237126"",""K10"")"),5500.0)</f>
        <v>5500</v>
      </c>
      <c r="FQ21" s="68"/>
      <c r="FR21" s="68"/>
      <c r="FS21" s="68"/>
      <c r="FT21" s="68"/>
      <c r="FU21" s="65"/>
      <c r="FV21" s="181">
        <v>-0.1</v>
      </c>
      <c r="FW21" s="180">
        <f>IFERROR(__xludf.DUMMYFUNCTION("IMPORTRANGE(""https://docs.google.com/spreadsheets/d/1IoplUkHhpdaz06xAEPbfFFzhWbaKWpY8mOVlTs7JAaw/edit#gid=8237126"",""K10"")"),5500.0)</f>
        <v>5500</v>
      </c>
      <c r="FX21" s="68"/>
      <c r="FY21" s="68"/>
      <c r="FZ21" s="68"/>
      <c r="GA21" s="68"/>
      <c r="GB21" s="65"/>
      <c r="GC21" s="181">
        <v>-0.1</v>
      </c>
      <c r="GD21" s="180">
        <f>IFERROR(__xludf.DUMMYFUNCTION("IMPORTRANGE(""https://docs.google.com/spreadsheets/d/1IoplUkHhpdaz06xAEPbfFFzhWbaKWpY8mOVlTs7JAaw/edit#gid=8237126"",""K10"")"),5500.0)</f>
        <v>5500</v>
      </c>
      <c r="GE21" s="68"/>
      <c r="GF21" s="68"/>
      <c r="GG21" s="68"/>
      <c r="GH21" s="68"/>
      <c r="GI21" s="65"/>
      <c r="GJ21" s="181">
        <v>-0.1</v>
      </c>
      <c r="GK21" s="180">
        <f>IFERROR(__xludf.DUMMYFUNCTION("IMPORTRANGE(""https://docs.google.com/spreadsheets/d/1IoplUkHhpdaz06xAEPbfFFzhWbaKWpY8mOVlTs7JAaw/edit#gid=8237126"",""K10"")"),5500.0)</f>
        <v>5500</v>
      </c>
      <c r="GL21" s="68"/>
      <c r="GM21" s="68"/>
      <c r="GN21" s="68"/>
      <c r="GO21" s="68"/>
      <c r="GP21" s="65"/>
      <c r="GQ21" s="181">
        <v>-0.1</v>
      </c>
      <c r="GR21" s="180">
        <f>IFERROR(__xludf.DUMMYFUNCTION("IMPORTRANGE(""https://docs.google.com/spreadsheets/d/1IoplUkHhpdaz06xAEPbfFFzhWbaKWpY8mOVlTs7JAaw/edit#gid=8237126"",""L10"")"),4500.0)</f>
        <v>4500</v>
      </c>
      <c r="GS21" s="68"/>
      <c r="GT21" s="68"/>
      <c r="GU21" s="68"/>
      <c r="GV21" s="68"/>
      <c r="GW21" s="65"/>
      <c r="GX21" s="181">
        <v>-0.1</v>
      </c>
      <c r="GY21" s="180">
        <f>IFERROR(__xludf.DUMMYFUNCTION("IMPORTRANGE(""https://docs.google.com/spreadsheets/d/1IoplUkHhpdaz06xAEPbfFFzhWbaKWpY8mOVlTs7JAaw/edit#gid=8237126"",""L10"")"),4500.0)</f>
        <v>4500</v>
      </c>
      <c r="GZ21" s="68"/>
      <c r="HA21" s="68"/>
      <c r="HB21" s="68"/>
      <c r="HC21" s="68"/>
      <c r="HD21" s="65"/>
      <c r="HE21" s="181">
        <v>-0.1</v>
      </c>
      <c r="HF21" s="180">
        <f>IFERROR(__xludf.DUMMYFUNCTION("IMPORTRANGE(""https://docs.google.com/spreadsheets/d/1IoplUkHhpdaz06xAEPbfFFzhWbaKWpY8mOVlTs7JAaw/edit#gid=8237126"",""L10"")"),4500.0)</f>
        <v>4500</v>
      </c>
      <c r="HG21" s="68"/>
      <c r="HH21" s="68"/>
      <c r="HI21" s="68"/>
      <c r="HJ21" s="68"/>
      <c r="HK21" s="65"/>
      <c r="HL21" s="181">
        <v>-0.1</v>
      </c>
      <c r="HM21" s="180">
        <f>IFERROR(__xludf.DUMMYFUNCTION("IMPORTRANGE(""https://docs.google.com/spreadsheets/d/1IoplUkHhpdaz06xAEPbfFFzhWbaKWpY8mOVlTs7JAaw/edit#gid=8237126"",""L10"")"),4500.0)</f>
        <v>4500</v>
      </c>
      <c r="HN21" s="68"/>
      <c r="HO21" s="68"/>
      <c r="HP21" s="68"/>
      <c r="HQ21" s="68"/>
      <c r="HR21" s="65"/>
      <c r="HS21" s="181">
        <v>-0.1</v>
      </c>
      <c r="HT21" s="180">
        <f>IFERROR(__xludf.DUMMYFUNCTION("IMPORTRANGE(""https://docs.google.com/spreadsheets/d/1Wvg6tIioXmHDdnx-1fj_U03owN9rK8XgN6lgHErmPbA/edit#gid=8237126"",""M10"")"),3600.0)</f>
        <v>3600</v>
      </c>
      <c r="HU21" s="68"/>
      <c r="HV21" s="68"/>
      <c r="HW21" s="68"/>
      <c r="HX21" s="68"/>
      <c r="HY21" s="74"/>
      <c r="HZ21" s="181">
        <v>-0.1</v>
      </c>
      <c r="IA21" s="180">
        <f>IFERROR(__xludf.DUMMYFUNCTION("IMPORTRANGE(""https://docs.google.com/spreadsheets/d/1Wvg6tIioXmHDdnx-1fj_U03owN9rK8XgN6lgHErmPbA/edit#gid=8237126"",""I10"")"),3600.0)</f>
        <v>3600</v>
      </c>
      <c r="IB21" s="68"/>
      <c r="IC21" s="68"/>
      <c r="ID21" s="68"/>
      <c r="IE21" s="68"/>
      <c r="IF21" s="74"/>
      <c r="IG21" s="181">
        <v>-0.1</v>
      </c>
      <c r="IH21" s="180">
        <f>IFERROR(__xludf.DUMMYFUNCTION("IMPORTRANGE(""https://docs.google.com/spreadsheets/d/1Wvg6tIioXmHDdnx-1fj_U03owN9rK8XgN6lgHErmPbA/edit#gid=8237126"",""I10"")"),3600.0)</f>
        <v>3600</v>
      </c>
      <c r="II21" s="68"/>
      <c r="IJ21" s="68"/>
      <c r="IK21" s="68"/>
      <c r="IL21" s="68"/>
      <c r="IM21" s="74"/>
      <c r="IN21" s="181">
        <v>-0.1</v>
      </c>
      <c r="IO21" s="180">
        <f>IFERROR(__xludf.DUMMYFUNCTION("IMPORTRANGE(""https://docs.google.com/spreadsheets/d/1IoplUkHhpdaz06xAEPbfFFzhWbaKWpY8mOVlTs7JAaw/edit#gid=8237126"",""N10"")"),3000.0)</f>
        <v>3000</v>
      </c>
      <c r="IP21" s="68"/>
      <c r="IQ21" s="68"/>
      <c r="IR21" s="68"/>
      <c r="IS21" s="68"/>
      <c r="IT21" s="65"/>
      <c r="IU21" s="181">
        <v>-0.1</v>
      </c>
      <c r="IV21" s="180">
        <f>IFERROR(__xludf.DUMMYFUNCTION("IMPORTRANGE(""https://docs.google.com/spreadsheets/d/1IoplUkHhpdaz06xAEPbfFFzhWbaKWpY8mOVlTs7JAaw/edit#gid=8237126"",""N10"")"),3000.0)</f>
        <v>3000</v>
      </c>
      <c r="IW21" s="68"/>
      <c r="IX21" s="68"/>
      <c r="IY21" s="68"/>
      <c r="IZ21" s="68"/>
      <c r="JA21" s="65"/>
      <c r="JB21" s="181">
        <v>-0.1</v>
      </c>
      <c r="JC21" s="180">
        <f>IFERROR(__xludf.DUMMYFUNCTION("IMPORTRANGE(""https://docs.google.com/spreadsheets/d/1IoplUkHhpdaz06xAEPbfFFzhWbaKWpY8mOVlTs7JAaw/edit#gid=8237126"",""N10"")"),3000.0)</f>
        <v>3000</v>
      </c>
      <c r="JD21" s="68"/>
      <c r="JE21" s="68"/>
      <c r="JF21" s="68"/>
      <c r="JG21" s="68"/>
      <c r="JH21" s="65"/>
      <c r="JI21" s="181">
        <v>-0.1</v>
      </c>
      <c r="JJ21" s="180">
        <f>IFERROR(__xludf.DUMMYFUNCTION("IMPORTRANGE(""https://docs.google.com/spreadsheets/d/1IoplUkHhpdaz06xAEPbfFFzhWbaKWpY8mOVlTs7JAaw/edit#gid=8237126"",""N10"")"),3000.0)</f>
        <v>3000</v>
      </c>
      <c r="JK21" s="68"/>
      <c r="JL21" s="68"/>
      <c r="JM21" s="68"/>
      <c r="JN21" s="68"/>
      <c r="JO21" s="65"/>
      <c r="JP21" s="181">
        <v>-0.1</v>
      </c>
      <c r="JQ21" s="180">
        <f>IFERROR(__xludf.DUMMYFUNCTION("IMPORTRANGE(""https://docs.google.com/spreadsheets/d/1IoplUkHhpdaz06xAEPbfFFzhWbaKWpY8mOVlTs7JAaw/edit#gid=8237126"",""N10"")"),3000.0)</f>
        <v>3000</v>
      </c>
      <c r="JR21" s="68"/>
      <c r="JS21" s="68"/>
      <c r="JT21" s="68"/>
      <c r="JU21" s="68"/>
      <c r="JV21" s="65"/>
      <c r="JW21" s="181">
        <v>-0.1</v>
      </c>
      <c r="JX21" s="180">
        <f>IFERROR(__xludf.DUMMYFUNCTION("IMPORTRANGE(""https://docs.google.com/spreadsheets/d/1IoplUkHhpdaz06xAEPbfFFzhWbaKWpY8mOVlTs7JAaw/edit#gid=8237126"",""N10"")"),3000.0)</f>
        <v>3000</v>
      </c>
      <c r="JY21" s="68"/>
      <c r="JZ21" s="68"/>
      <c r="KA21" s="68"/>
      <c r="KB21" s="68"/>
      <c r="KC21" s="65"/>
      <c r="KD21" s="181">
        <v>-0.1</v>
      </c>
      <c r="KE21" s="180">
        <f>IFERROR(__xludf.DUMMYFUNCTION("IMPORTRANGE(""https://docs.google.com/spreadsheets/d/1IoplUkHhpdaz06xAEPbfFFzhWbaKWpY8mOVlTs7JAaw/edit#gid=8237126"",""N10"")"),3000.0)</f>
        <v>3000</v>
      </c>
      <c r="KF21" s="68"/>
      <c r="KG21" s="68"/>
      <c r="KH21" s="68"/>
      <c r="KI21" s="68"/>
      <c r="KJ21" s="65"/>
      <c r="KK21" s="52"/>
      <c r="KL21" s="52"/>
      <c r="KM21" s="52"/>
      <c r="KN21" s="52"/>
      <c r="KO21" s="52"/>
      <c r="KP21" s="52"/>
      <c r="KQ21" s="52"/>
      <c r="KR21" s="52"/>
    </row>
    <row r="22" ht="13.5" customHeight="1">
      <c r="A22" s="53">
        <v>49.0</v>
      </c>
      <c r="B22" s="163" t="s">
        <v>58</v>
      </c>
      <c r="C22" s="115" t="s">
        <v>59</v>
      </c>
      <c r="D22" s="142" t="s">
        <v>60</v>
      </c>
      <c r="E22" s="143">
        <v>10.0</v>
      </c>
      <c r="F22" s="144" t="str">
        <f>F16</f>
        <v>Mono</v>
      </c>
      <c r="G22" s="145">
        <v>4.0</v>
      </c>
      <c r="H22" s="58"/>
      <c r="I22" s="60"/>
      <c r="J22" s="60"/>
      <c r="K22" s="60"/>
      <c r="L22" s="60"/>
      <c r="M22" s="60"/>
      <c r="N22" s="63" t="s">
        <v>20</v>
      </c>
      <c r="O22" s="64"/>
      <c r="P22" s="65"/>
      <c r="Q22" s="89">
        <v>-0.1</v>
      </c>
      <c r="R22" s="103">
        <f>IFERROR(__xludf.DUMMYFUNCTION("IMPORTRANGE(""https://docs.google.com/spreadsheets/d/1IoplUkHhpdaz06xAEPbfFFzhWbaKWpY8mOVlTs7JAaw/edit#gid=8237126"",""H9"")"),2800.0)</f>
        <v>2800</v>
      </c>
      <c r="S22" s="68"/>
      <c r="T22" s="68"/>
      <c r="U22" s="68"/>
      <c r="V22" s="68"/>
      <c r="W22" s="65"/>
      <c r="X22" s="89">
        <v>-0.1</v>
      </c>
      <c r="Y22" s="103">
        <f>IFERROR(__xludf.DUMMYFUNCTION("IMPORTRANGE(""https://docs.google.com/spreadsheets/d/1IoplUkHhpdaz06xAEPbfFFzhWbaKWpY8mOVlTs7JAaw/edit#gid=8237126"",""H9"")"),2800.0)</f>
        <v>2800</v>
      </c>
      <c r="Z22" s="68"/>
      <c r="AA22" s="68"/>
      <c r="AB22" s="68"/>
      <c r="AC22" s="68"/>
      <c r="AD22" s="65"/>
      <c r="AE22" s="89">
        <v>-0.1</v>
      </c>
      <c r="AF22" s="103">
        <f>IFERROR(__xludf.DUMMYFUNCTION("IMPORTRANGE(""https://docs.google.com/spreadsheets/d/1IoplUkHhpdaz06xAEPbfFFzhWbaKWpY8mOVlTs7JAaw/edit#gid=8237126"",""H9"")"),2800.0)</f>
        <v>2800</v>
      </c>
      <c r="AG22" s="68"/>
      <c r="AH22" s="68"/>
      <c r="AI22" s="68"/>
      <c r="AJ22" s="68"/>
      <c r="AK22" s="65"/>
      <c r="AL22" s="89">
        <v>-0.1</v>
      </c>
      <c r="AM22" s="103">
        <f>IFERROR(__xludf.DUMMYFUNCTION("IMPORTRANGE(""https://docs.google.com/spreadsheets/d/1IoplUkHhpdaz06xAEPbfFFzhWbaKWpY8mOVlTs7JAaw/edit#gid=8237126"",""H9"")"),2800.0)</f>
        <v>2800</v>
      </c>
      <c r="AN22" s="68"/>
      <c r="AO22" s="68"/>
      <c r="AP22" s="68"/>
      <c r="AQ22" s="68"/>
      <c r="AR22" s="65"/>
      <c r="AS22" s="89">
        <v>-0.1</v>
      </c>
      <c r="AT22" s="103">
        <f>IFERROR(__xludf.DUMMYFUNCTION("IMPORTRANGE(""https://docs.google.com/spreadsheets/d/1IoplUkHhpdaz06xAEPbfFFzhWbaKWpY8mOVlTs7JAaw/edit#gid=8237126"",""H9"")"),2800.0)</f>
        <v>2800</v>
      </c>
      <c r="AU22" s="68"/>
      <c r="AV22" s="68"/>
      <c r="AW22" s="68"/>
      <c r="AX22" s="68"/>
      <c r="AY22" s="65"/>
      <c r="AZ22" s="89">
        <v>-0.1</v>
      </c>
      <c r="BA22" s="103">
        <f>IFERROR(__xludf.DUMMYFUNCTION("IMPORTRANGE(""https://docs.google.com/spreadsheets/d/1IoplUkHhpdaz06xAEPbfFFzhWbaKWpY8mOVlTs7JAaw/edit#gid=8237126"",""H9"")"),2800.0)</f>
        <v>2800</v>
      </c>
      <c r="BB22" s="68"/>
      <c r="BC22" s="68"/>
      <c r="BD22" s="68"/>
      <c r="BE22" s="68"/>
      <c r="BF22" s="65"/>
      <c r="BG22" s="89">
        <v>-0.1</v>
      </c>
      <c r="BH22" s="103">
        <f>IFERROR(__xludf.DUMMYFUNCTION("IMPORTRANGE(""https://docs.google.com/spreadsheets/d/1IoplUkHhpdaz06xAEPbfFFzhWbaKWpY8mOVlTs7JAaw/edit#gid=8237126"",""H9"")"),2800.0)</f>
        <v>2800</v>
      </c>
      <c r="BI22" s="68"/>
      <c r="BJ22" s="68"/>
      <c r="BK22" s="68"/>
      <c r="BL22" s="68"/>
      <c r="BM22" s="65"/>
      <c r="BN22" s="89">
        <v>-0.1</v>
      </c>
      <c r="BO22" s="103">
        <f>IFERROR(__xludf.DUMMYFUNCTION("IMPORTRANGE(""https://docs.google.com/spreadsheets/d/1IoplUkHhpdaz06xAEPbfFFzhWbaKWpY8mOVlTs7JAaw/edit#gid=8237126"",""H9"")"),2800.0)</f>
        <v>2800</v>
      </c>
      <c r="BP22" s="68"/>
      <c r="BQ22" s="68"/>
      <c r="BR22" s="68"/>
      <c r="BS22" s="68"/>
      <c r="BT22" s="65"/>
      <c r="BU22" s="89">
        <v>-0.1</v>
      </c>
      <c r="BV22" s="103">
        <f>IFERROR(__xludf.DUMMYFUNCTION("IMPORTRANGE(""https://docs.google.com/spreadsheets/d/1IoplUkHhpdaz06xAEPbfFFzhWbaKWpY8mOVlTs7JAaw/edit#gid=8237126"",""H9"")"),2800.0)</f>
        <v>2800</v>
      </c>
      <c r="BW22" s="68"/>
      <c r="BX22" s="68"/>
      <c r="BY22" s="68"/>
      <c r="BZ22" s="68"/>
      <c r="CA22" s="65"/>
      <c r="CB22" s="89">
        <v>-0.1</v>
      </c>
      <c r="CC22" s="103">
        <f>IFERROR(__xludf.DUMMYFUNCTION("IMPORTRANGE(""https://docs.google.com/spreadsheets/d/1IoplUkHhpdaz06xAEPbfFFzhWbaKWpY8mOVlTs7JAaw/edit#gid=8237126"",""H9"")"),2800.0)</f>
        <v>2800</v>
      </c>
      <c r="CD22" s="68"/>
      <c r="CE22" s="68"/>
      <c r="CF22" s="68"/>
      <c r="CG22" s="68"/>
      <c r="CH22" s="65"/>
      <c r="CI22" s="89">
        <v>-0.1</v>
      </c>
      <c r="CJ22" s="103">
        <f>IFERROR(__xludf.DUMMYFUNCTION("IMPORTRANGE(""https://docs.google.com/spreadsheets/d/1IoplUkHhpdaz06xAEPbfFFzhWbaKWpY8mOVlTs7JAaw/edit#gid=8237126"",""H9"")"),2800.0)</f>
        <v>2800</v>
      </c>
      <c r="CK22" s="68"/>
      <c r="CL22" s="68"/>
      <c r="CM22" s="68"/>
      <c r="CN22" s="68"/>
      <c r="CO22" s="65"/>
      <c r="CP22" s="108" t="s">
        <v>34</v>
      </c>
      <c r="CQ22" s="73" t="s">
        <v>23</v>
      </c>
      <c r="CR22" s="68"/>
      <c r="CS22" s="68"/>
      <c r="CT22" s="68"/>
      <c r="CU22" s="68"/>
      <c r="CV22" s="74"/>
      <c r="CW22" s="108" t="s">
        <v>34</v>
      </c>
      <c r="CX22" s="112" t="s">
        <v>23</v>
      </c>
      <c r="CY22" s="68"/>
      <c r="CZ22" s="68"/>
      <c r="DA22" s="68"/>
      <c r="DB22" s="68"/>
      <c r="DC22" s="65"/>
      <c r="DD22" s="186" t="s">
        <v>34</v>
      </c>
      <c r="DE22" s="73" t="s">
        <v>23</v>
      </c>
      <c r="DF22" s="68"/>
      <c r="DG22" s="68"/>
      <c r="DH22" s="68"/>
      <c r="DI22" s="68"/>
      <c r="DJ22" s="74"/>
      <c r="DK22" s="89">
        <v>-0.1</v>
      </c>
      <c r="DL22" s="103">
        <f>IFERROR(__xludf.DUMMYFUNCTION("IMPORTRANGE(""https://docs.google.com/spreadsheets/d/1IoplUkHhpdaz06xAEPbfFFzhWbaKWpY8mOVlTs7JAaw/edit#gid=8237126"",""I9"")"),4200.0)</f>
        <v>4200</v>
      </c>
      <c r="DM22" s="68"/>
      <c r="DN22" s="68"/>
      <c r="DO22" s="68"/>
      <c r="DP22" s="68"/>
      <c r="DQ22" s="65"/>
      <c r="DR22" s="104" t="s">
        <v>34</v>
      </c>
      <c r="DS22" s="73" t="s">
        <v>23</v>
      </c>
      <c r="DT22" s="68"/>
      <c r="DU22" s="68"/>
      <c r="DV22" s="68"/>
      <c r="DW22" s="68"/>
      <c r="DX22" s="74"/>
      <c r="DY22" s="89">
        <v>-0.1</v>
      </c>
      <c r="DZ22" s="103">
        <f>IFERROR(__xludf.DUMMYFUNCTION("IMPORTRANGE(""https://docs.google.com/spreadsheets/d/1IoplUkHhpdaz06xAEPbfFFzhWbaKWpY8mOVlTs7JAaw/edit#gid=8237126"",""I9"")"),4200.0)</f>
        <v>4200</v>
      </c>
      <c r="EA22" s="68"/>
      <c r="EB22" s="68"/>
      <c r="EC22" s="68"/>
      <c r="ED22" s="68"/>
      <c r="EE22" s="65"/>
      <c r="EF22" s="89">
        <v>-0.1</v>
      </c>
      <c r="EG22" s="103">
        <f>IFERROR(__xludf.DUMMYFUNCTION("IMPORTRANGE(""https://docs.google.com/spreadsheets/d/1IoplUkHhpdaz06xAEPbfFFzhWbaKWpY8mOVlTs7JAaw/edit#gid=8237126"",""I9"")"),4200.0)</f>
        <v>4200</v>
      </c>
      <c r="EH22" s="68"/>
      <c r="EI22" s="68"/>
      <c r="EJ22" s="68"/>
      <c r="EK22" s="68"/>
      <c r="EL22" s="65"/>
      <c r="EM22" s="108" t="s">
        <v>34</v>
      </c>
      <c r="EN22" s="109" t="s">
        <v>23</v>
      </c>
      <c r="ES22" s="110"/>
      <c r="ET22" s="107">
        <v>-0.1</v>
      </c>
      <c r="EU22" s="103">
        <f>IFERROR(__xludf.DUMMYFUNCTION("IMPORTRANGE(""https://docs.google.com/spreadsheets/d/1Wvg6tIioXmHDdnx-1fj_U03owN9rK8XgN6lgHErmPbA/edit#gid=8237126"",""J9"")"),5000.0)</f>
        <v>5000</v>
      </c>
      <c r="EV22" s="68"/>
      <c r="EW22" s="68"/>
      <c r="EX22" s="68"/>
      <c r="EY22" s="68"/>
      <c r="EZ22" s="123"/>
      <c r="FA22" s="89">
        <v>-0.1</v>
      </c>
      <c r="FB22" s="103">
        <f>IFERROR(__xludf.DUMMYFUNCTION("IMPORTRANGE(""https://docs.google.com/spreadsheets/d/1Wvg6tIioXmHDdnx-1fj_U03owN9rK8XgN6lgHErmPbA/edit#gid=8237126"",""J9"")"),5000.0)</f>
        <v>5000</v>
      </c>
      <c r="FC22" s="68"/>
      <c r="FD22" s="68"/>
      <c r="FE22" s="68"/>
      <c r="FF22" s="68"/>
      <c r="FG22" s="74"/>
      <c r="FH22" s="89">
        <v>-0.1</v>
      </c>
      <c r="FI22" s="103">
        <f>IFERROR(__xludf.DUMMYFUNCTION("IMPORTRANGE(""https://docs.google.com/spreadsheets/d/1Wvg6tIioXmHDdnx-1fj_U03owN9rK8XgN6lgHErmPbA/edit#gid=8237126"",""J9"")"),5000.0)</f>
        <v>5000</v>
      </c>
      <c r="FJ22" s="68"/>
      <c r="FK22" s="68"/>
      <c r="FL22" s="68"/>
      <c r="FM22" s="68"/>
      <c r="FN22" s="74"/>
      <c r="FO22" s="89">
        <v>-0.1</v>
      </c>
      <c r="FP22" s="103">
        <f>IFERROR(__xludf.DUMMYFUNCTION("IMPORTRANGE(""https://docs.google.com/spreadsheets/d/1IoplUkHhpdaz06xAEPbfFFzhWbaKWpY8mOVlTs7JAaw/edit#gid=8237126"",""K9"")"),5800.0)</f>
        <v>5800</v>
      </c>
      <c r="FQ22" s="68"/>
      <c r="FR22" s="68"/>
      <c r="FS22" s="68"/>
      <c r="FT22" s="68"/>
      <c r="FU22" s="74"/>
      <c r="FV22" s="89">
        <v>-0.1</v>
      </c>
      <c r="FW22" s="103">
        <f>IFERROR(__xludf.DUMMYFUNCTION("IMPORTRANGE(""https://docs.google.com/spreadsheets/d/1IoplUkHhpdaz06xAEPbfFFzhWbaKWpY8mOVlTs7JAaw/edit#gid=8237126"",""K9"")"),5800.0)</f>
        <v>5800</v>
      </c>
      <c r="FX22" s="68"/>
      <c r="FY22" s="68"/>
      <c r="FZ22" s="68"/>
      <c r="GA22" s="68"/>
      <c r="GB22" s="74"/>
      <c r="GC22" s="89">
        <v>-0.1</v>
      </c>
      <c r="GD22" s="103">
        <f>IFERROR(__xludf.DUMMYFUNCTION("IMPORTRANGE(""https://docs.google.com/spreadsheets/d/1IoplUkHhpdaz06xAEPbfFFzhWbaKWpY8mOVlTs7JAaw/edit#gid=8237126"",""K9"")"),5800.0)</f>
        <v>5800</v>
      </c>
      <c r="GE22" s="68"/>
      <c r="GF22" s="68"/>
      <c r="GG22" s="68"/>
      <c r="GH22" s="68"/>
      <c r="GI22" s="74"/>
      <c r="GJ22" s="89">
        <v>-0.1</v>
      </c>
      <c r="GK22" s="103">
        <f>IFERROR(__xludf.DUMMYFUNCTION("IMPORTRANGE(""https://docs.google.com/spreadsheets/d/1IoplUkHhpdaz06xAEPbfFFzhWbaKWpY8mOVlTs7JAaw/edit#gid=8237126"",""K9"")"),5800.0)</f>
        <v>5800</v>
      </c>
      <c r="GL22" s="68"/>
      <c r="GM22" s="68"/>
      <c r="GN22" s="68"/>
      <c r="GO22" s="68"/>
      <c r="GP22" s="74"/>
      <c r="GQ22" s="89">
        <v>-0.1</v>
      </c>
      <c r="GR22" s="103">
        <f>IFERROR(__xludf.DUMMYFUNCTION("IMPORTRANGE(""https://docs.google.com/spreadsheets/d/1IoplUkHhpdaz06xAEPbfFFzhWbaKWpY8mOVlTs7JAaw/edit#gid=8237126"",""L9"")"),5100.0)</f>
        <v>5100</v>
      </c>
      <c r="GS22" s="68"/>
      <c r="GT22" s="68"/>
      <c r="GU22" s="68"/>
      <c r="GV22" s="68"/>
      <c r="GW22" s="74"/>
      <c r="GX22" s="89">
        <v>-0.1</v>
      </c>
      <c r="GY22" s="103">
        <f>IFERROR(__xludf.DUMMYFUNCTION("IMPORTRANGE(""https://docs.google.com/spreadsheets/d/1IoplUkHhpdaz06xAEPbfFFzhWbaKWpY8mOVlTs7JAaw/edit#gid=8237126"",""L9"")"),5100.0)</f>
        <v>5100</v>
      </c>
      <c r="GZ22" s="68"/>
      <c r="HA22" s="68"/>
      <c r="HB22" s="68"/>
      <c r="HC22" s="68"/>
      <c r="HD22" s="74"/>
      <c r="HE22" s="108" t="s">
        <v>34</v>
      </c>
      <c r="HF22" s="78" t="s">
        <v>23</v>
      </c>
      <c r="HG22" s="68"/>
      <c r="HH22" s="68"/>
      <c r="HI22" s="68"/>
      <c r="HJ22" s="68"/>
      <c r="HK22" s="65"/>
      <c r="HL22" s="69">
        <v>46006.0</v>
      </c>
      <c r="HM22" s="112" t="s">
        <v>21</v>
      </c>
      <c r="HN22" s="68"/>
      <c r="HO22" s="68"/>
      <c r="HP22" s="68"/>
      <c r="HQ22" s="68"/>
      <c r="HR22" s="74"/>
      <c r="HS22" s="108" t="s">
        <v>34</v>
      </c>
      <c r="HT22" s="73" t="s">
        <v>23</v>
      </c>
      <c r="HU22" s="68"/>
      <c r="HV22" s="68"/>
      <c r="HW22" s="68"/>
      <c r="HX22" s="68"/>
      <c r="HY22" s="74"/>
      <c r="HZ22" s="89">
        <v>-0.1</v>
      </c>
      <c r="IA22" s="113">
        <f>IFERROR(__xludf.DUMMYFUNCTION("IMPORTRANGE(""https://docs.google.com/spreadsheets/d/1Wvg6tIioXmHDdnx-1fj_U03owN9rK8XgN6lgHErmPbA/edit#gid=8237126"",""I9"")"),4100.0)</f>
        <v>4100</v>
      </c>
      <c r="IB22" s="68"/>
      <c r="IC22" s="68"/>
      <c r="ID22" s="68"/>
      <c r="IE22" s="68"/>
      <c r="IF22" s="74"/>
      <c r="IG22" s="124" t="s">
        <v>34</v>
      </c>
      <c r="IH22" s="73" t="s">
        <v>23</v>
      </c>
      <c r="II22" s="68"/>
      <c r="IJ22" s="68"/>
      <c r="IK22" s="68"/>
      <c r="IL22" s="68"/>
      <c r="IM22" s="74"/>
      <c r="IN22" s="89">
        <v>-0.1</v>
      </c>
      <c r="IO22" s="103">
        <f>IFERROR(__xludf.DUMMYFUNCTION("IMPORTRANGE(""https://docs.google.com/spreadsheets/d/1IoplUkHhpdaz06xAEPbfFFzhWbaKWpY8mOVlTs7JAaw/edit#gid=8237126"",""N9"")"),2800.0)</f>
        <v>2800</v>
      </c>
      <c r="IP22" s="68"/>
      <c r="IQ22" s="68"/>
      <c r="IR22" s="68"/>
      <c r="IS22" s="68"/>
      <c r="IT22" s="65"/>
      <c r="IU22" s="89">
        <v>-0.1</v>
      </c>
      <c r="IV22" s="103">
        <f>IFERROR(__xludf.DUMMYFUNCTION("IMPORTRANGE(""https://docs.google.com/spreadsheets/d/1IoplUkHhpdaz06xAEPbfFFzhWbaKWpY8mOVlTs7JAaw/edit#gid=8237126"",""N9"")"),2800.0)</f>
        <v>2800</v>
      </c>
      <c r="IW22" s="68"/>
      <c r="IX22" s="68"/>
      <c r="IY22" s="68"/>
      <c r="IZ22" s="68"/>
      <c r="JA22" s="65"/>
      <c r="JB22" s="89">
        <v>-0.1</v>
      </c>
      <c r="JC22" s="103">
        <f>IFERROR(__xludf.DUMMYFUNCTION("IMPORTRANGE(""https://docs.google.com/spreadsheets/d/1IoplUkHhpdaz06xAEPbfFFzhWbaKWpY8mOVlTs7JAaw/edit#gid=8237126"",""N9"")"),2800.0)</f>
        <v>2800</v>
      </c>
      <c r="JD22" s="68"/>
      <c r="JE22" s="68"/>
      <c r="JF22" s="68"/>
      <c r="JG22" s="68"/>
      <c r="JH22" s="65"/>
      <c r="JI22" s="89">
        <v>-0.1</v>
      </c>
      <c r="JJ22" s="103">
        <f>IFERROR(__xludf.DUMMYFUNCTION("IMPORTRANGE(""https://docs.google.com/spreadsheets/d/1IoplUkHhpdaz06xAEPbfFFzhWbaKWpY8mOVlTs7JAaw/edit#gid=8237126"",""N9"")"),2800.0)</f>
        <v>2800</v>
      </c>
      <c r="JK22" s="68"/>
      <c r="JL22" s="68"/>
      <c r="JM22" s="68"/>
      <c r="JN22" s="68"/>
      <c r="JO22" s="65"/>
      <c r="JP22" s="89">
        <v>-0.1</v>
      </c>
      <c r="JQ22" s="103">
        <f>IFERROR(__xludf.DUMMYFUNCTION("IMPORTRANGE(""https://docs.google.com/spreadsheets/d/1IoplUkHhpdaz06xAEPbfFFzhWbaKWpY8mOVlTs7JAaw/edit#gid=8237126"",""N9"")"),2800.0)</f>
        <v>2800</v>
      </c>
      <c r="JR22" s="68"/>
      <c r="JS22" s="68"/>
      <c r="JT22" s="68"/>
      <c r="JU22" s="68"/>
      <c r="JV22" s="65"/>
      <c r="JW22" s="89">
        <v>-0.1</v>
      </c>
      <c r="JX22" s="103">
        <f>IFERROR(__xludf.DUMMYFUNCTION("IMPORTRANGE(""https://docs.google.com/spreadsheets/d/1IoplUkHhpdaz06xAEPbfFFzhWbaKWpY8mOVlTs7JAaw/edit#gid=8237126"",""N9"")"),2800.0)</f>
        <v>2800</v>
      </c>
      <c r="JY22" s="68"/>
      <c r="JZ22" s="68"/>
      <c r="KA22" s="68"/>
      <c r="KB22" s="68"/>
      <c r="KC22" s="65"/>
      <c r="KD22" s="89">
        <v>-0.1</v>
      </c>
      <c r="KE22" s="103">
        <f>IFERROR(__xludf.DUMMYFUNCTION("IMPORTRANGE(""https://docs.google.com/spreadsheets/d/1IoplUkHhpdaz06xAEPbfFFzhWbaKWpY8mOVlTs7JAaw/edit#gid=8237126"",""N9"")"),2800.0)</f>
        <v>2800</v>
      </c>
      <c r="KF22" s="68"/>
      <c r="KG22" s="68"/>
      <c r="KH22" s="68"/>
      <c r="KI22" s="68"/>
      <c r="KJ22" s="65"/>
      <c r="KK22" s="52"/>
      <c r="KL22" s="52"/>
      <c r="KM22" s="52"/>
      <c r="KN22" s="52"/>
      <c r="KO22" s="52"/>
      <c r="KP22" s="52"/>
      <c r="KQ22" s="52"/>
      <c r="KR22" s="52"/>
    </row>
    <row r="23" ht="14.25" customHeight="1">
      <c r="A23" s="53">
        <v>51.0</v>
      </c>
      <c r="B23" s="187" t="s">
        <v>61</v>
      </c>
      <c r="C23" s="188" t="str">
        <f>HYPERLINK("https://www.grsailing.gr/images/stories/Gallery1/Oceanis51.1/Oceanis_511_3.jpg","THEODORA")</f>
        <v>THEODORA</v>
      </c>
      <c r="D23" s="189" t="s">
        <v>62</v>
      </c>
      <c r="E23" s="190">
        <v>12.0</v>
      </c>
      <c r="F23" s="191" t="s">
        <v>19</v>
      </c>
      <c r="G23" s="192" t="s">
        <v>63</v>
      </c>
      <c r="H23" s="58"/>
      <c r="I23" s="60"/>
      <c r="J23" s="60"/>
      <c r="K23" s="60"/>
      <c r="L23" s="60"/>
      <c r="M23" s="60"/>
      <c r="N23" s="63" t="s">
        <v>20</v>
      </c>
      <c r="O23" s="64"/>
      <c r="P23" s="65"/>
      <c r="Q23" s="89">
        <v>-0.1</v>
      </c>
      <c r="R23" s="103">
        <f>IFERROR(__xludf.DUMMYFUNCTION("IMPORTRANGE(""https://docs.google.com/spreadsheets/d/1IoplUkHhpdaz06xAEPbfFFzhWbaKWpY8mOVlTs7JAaw/edit#gid=8237126"",""H6"")"),3600.0)</f>
        <v>3600</v>
      </c>
      <c r="S23" s="68"/>
      <c r="T23" s="68"/>
      <c r="U23" s="68"/>
      <c r="V23" s="68"/>
      <c r="W23" s="65"/>
      <c r="X23" s="89">
        <v>-0.1</v>
      </c>
      <c r="Y23" s="103">
        <f>IFERROR(__xludf.DUMMYFUNCTION("IMPORTRANGE(""https://docs.google.com/spreadsheets/d/1IoplUkHhpdaz06xAEPbfFFzhWbaKWpY8mOVlTs7JAaw/edit#gid=8237126"",""H6"")"),3600.0)</f>
        <v>3600</v>
      </c>
      <c r="Z23" s="68"/>
      <c r="AA23" s="68"/>
      <c r="AB23" s="68"/>
      <c r="AC23" s="68"/>
      <c r="AD23" s="65"/>
      <c r="AE23" s="89">
        <v>-0.1</v>
      </c>
      <c r="AF23" s="103">
        <f>IFERROR(__xludf.DUMMYFUNCTION("IMPORTRANGE(""https://docs.google.com/spreadsheets/d/1IoplUkHhpdaz06xAEPbfFFzhWbaKWpY8mOVlTs7JAaw/edit#gid=8237126"",""H6"")"),3600.0)</f>
        <v>3600</v>
      </c>
      <c r="AG23" s="68"/>
      <c r="AH23" s="68"/>
      <c r="AI23" s="68"/>
      <c r="AJ23" s="68"/>
      <c r="AK23" s="65"/>
      <c r="AL23" s="89">
        <v>-0.1</v>
      </c>
      <c r="AM23" s="103">
        <f>IFERROR(__xludf.DUMMYFUNCTION("IMPORTRANGE(""https://docs.google.com/spreadsheets/d/1IoplUkHhpdaz06xAEPbfFFzhWbaKWpY8mOVlTs7JAaw/edit#gid=8237126"",""H6"")"),3600.0)</f>
        <v>3600</v>
      </c>
      <c r="AN23" s="68"/>
      <c r="AO23" s="68"/>
      <c r="AP23" s="68"/>
      <c r="AQ23" s="68"/>
      <c r="AR23" s="65"/>
      <c r="AS23" s="89">
        <v>-0.1</v>
      </c>
      <c r="AT23" s="103">
        <f>IFERROR(__xludf.DUMMYFUNCTION("IMPORTRANGE(""https://docs.google.com/spreadsheets/d/1IoplUkHhpdaz06xAEPbfFFzhWbaKWpY8mOVlTs7JAaw/edit#gid=8237126"",""H6"")"),3600.0)</f>
        <v>3600</v>
      </c>
      <c r="AU23" s="68"/>
      <c r="AV23" s="68"/>
      <c r="AW23" s="68"/>
      <c r="AX23" s="68"/>
      <c r="AY23" s="65"/>
      <c r="AZ23" s="89">
        <v>-0.1</v>
      </c>
      <c r="BA23" s="103">
        <f>IFERROR(__xludf.DUMMYFUNCTION("IMPORTRANGE(""https://docs.google.com/spreadsheets/d/1IoplUkHhpdaz06xAEPbfFFzhWbaKWpY8mOVlTs7JAaw/edit#gid=8237126"",""H6"")"),3600.0)</f>
        <v>3600</v>
      </c>
      <c r="BB23" s="68"/>
      <c r="BC23" s="68"/>
      <c r="BD23" s="68"/>
      <c r="BE23" s="68"/>
      <c r="BF23" s="65"/>
      <c r="BG23" s="89">
        <v>-0.1</v>
      </c>
      <c r="BH23" s="103">
        <f>IFERROR(__xludf.DUMMYFUNCTION("IMPORTRANGE(""https://docs.google.com/spreadsheets/d/1IoplUkHhpdaz06xAEPbfFFzhWbaKWpY8mOVlTs7JAaw/edit#gid=8237126"",""H6"")"),3600.0)</f>
        <v>3600</v>
      </c>
      <c r="BI23" s="68"/>
      <c r="BJ23" s="68"/>
      <c r="BK23" s="68"/>
      <c r="BL23" s="68"/>
      <c r="BM23" s="65"/>
      <c r="BN23" s="89">
        <v>-0.1</v>
      </c>
      <c r="BO23" s="103">
        <f>IFERROR(__xludf.DUMMYFUNCTION("IMPORTRANGE(""https://docs.google.com/spreadsheets/d/1IoplUkHhpdaz06xAEPbfFFzhWbaKWpY8mOVlTs7JAaw/edit#gid=8237126"",""H6"")"),3600.0)</f>
        <v>3600</v>
      </c>
      <c r="BP23" s="68"/>
      <c r="BQ23" s="68"/>
      <c r="BR23" s="68"/>
      <c r="BS23" s="68"/>
      <c r="BT23" s="65"/>
      <c r="BU23" s="89">
        <v>-0.1</v>
      </c>
      <c r="BV23" s="103">
        <f>IFERROR(__xludf.DUMMYFUNCTION("IMPORTRANGE(""https://docs.google.com/spreadsheets/d/1IoplUkHhpdaz06xAEPbfFFzhWbaKWpY8mOVlTs7JAaw/edit#gid=8237126"",""H6"")"),3600.0)</f>
        <v>3600</v>
      </c>
      <c r="BW23" s="68"/>
      <c r="BX23" s="68"/>
      <c r="BY23" s="68"/>
      <c r="BZ23" s="68"/>
      <c r="CA23" s="65"/>
      <c r="CB23" s="89">
        <v>-0.1</v>
      </c>
      <c r="CC23" s="103">
        <f>IFERROR(__xludf.DUMMYFUNCTION("IMPORTRANGE(""https://docs.google.com/spreadsheets/d/1IoplUkHhpdaz06xAEPbfFFzhWbaKWpY8mOVlTs7JAaw/edit#gid=8237126"",""H6"")"),3600.0)</f>
        <v>3600</v>
      </c>
      <c r="CD23" s="68"/>
      <c r="CE23" s="68"/>
      <c r="CF23" s="68"/>
      <c r="CG23" s="68"/>
      <c r="CH23" s="65"/>
      <c r="CI23" s="89">
        <v>-0.1</v>
      </c>
      <c r="CJ23" s="103">
        <f>IFERROR(__xludf.DUMMYFUNCTION("IMPORTRANGE(""https://docs.google.com/spreadsheets/d/1IoplUkHhpdaz06xAEPbfFFzhWbaKWpY8mOVlTs7JAaw/edit#gid=8237126"",""H6"")"),3600.0)</f>
        <v>3600</v>
      </c>
      <c r="CK23" s="68"/>
      <c r="CL23" s="68"/>
      <c r="CM23" s="68"/>
      <c r="CN23" s="68"/>
      <c r="CO23" s="65"/>
      <c r="CP23" s="89">
        <v>-0.1</v>
      </c>
      <c r="CQ23" s="103">
        <f>IFERROR(__xludf.DUMMYFUNCTION("IMPORTRANGE(""https://docs.google.com/spreadsheets/d/1IoplUkHhpdaz06xAEPbfFFzhWbaKWpY8mOVlTs7JAaw/edit#gid=8237126"",""H6"")"),3600.0)</f>
        <v>3600</v>
      </c>
      <c r="CR23" s="68"/>
      <c r="CS23" s="68"/>
      <c r="CT23" s="68"/>
      <c r="CU23" s="68"/>
      <c r="CV23" s="65"/>
      <c r="CW23" s="108" t="s">
        <v>34</v>
      </c>
      <c r="CX23" s="112" t="s">
        <v>23</v>
      </c>
      <c r="CY23" s="68"/>
      <c r="CZ23" s="68"/>
      <c r="DA23" s="68"/>
      <c r="DB23" s="68"/>
      <c r="DC23" s="65"/>
      <c r="DD23" s="193" t="s">
        <v>23</v>
      </c>
      <c r="DE23" s="112" t="s">
        <v>23</v>
      </c>
      <c r="DF23" s="68"/>
      <c r="DG23" s="68"/>
      <c r="DH23" s="68"/>
      <c r="DI23" s="68"/>
      <c r="DJ23" s="65"/>
      <c r="DK23" s="69">
        <v>46003.0</v>
      </c>
      <c r="DL23" s="70" t="s">
        <v>21</v>
      </c>
      <c r="DQ23" s="71"/>
      <c r="DR23" s="171">
        <v>46003.0</v>
      </c>
      <c r="DS23" s="166" t="s">
        <v>21</v>
      </c>
      <c r="DX23" s="71"/>
      <c r="DY23" s="111">
        <v>-0.1</v>
      </c>
      <c r="DZ23" s="103">
        <f>IFERROR(__xludf.DUMMYFUNCTION("IMPORTRANGE(""https://docs.google.com/spreadsheets/d/1IoplUkHhpdaz06xAEPbfFFzhWbaKWpY8mOVlTs7JAaw/edit#gid=8237126"",""I6"")"),4550.0)</f>
        <v>4550</v>
      </c>
      <c r="EA23" s="68"/>
      <c r="EB23" s="68"/>
      <c r="EC23" s="68"/>
      <c r="ED23" s="68"/>
      <c r="EE23" s="65"/>
      <c r="EF23" s="108" t="s">
        <v>34</v>
      </c>
      <c r="EG23" s="78" t="s">
        <v>23</v>
      </c>
      <c r="EH23" s="68"/>
      <c r="EI23" s="68"/>
      <c r="EJ23" s="68"/>
      <c r="EK23" s="68"/>
      <c r="EL23" s="68"/>
      <c r="EM23" s="89">
        <v>-0.15</v>
      </c>
      <c r="EN23" s="113">
        <f>IFERROR(__xludf.DUMMYFUNCTION("IMPORTRANGE(""https://docs.google.com/spreadsheets/d/1Wvg6tIioXmHDdnx-1fj_U03owN9rK8XgN6lgHErmPbA/edit#gid=8237126"",""J6"")"),6600.0)</f>
        <v>6600</v>
      </c>
      <c r="EO23" s="68"/>
      <c r="EP23" s="68"/>
      <c r="EQ23" s="68"/>
      <c r="ER23" s="68"/>
      <c r="ES23" s="65"/>
      <c r="ET23" s="108" t="s">
        <v>34</v>
      </c>
      <c r="EU23" s="73" t="s">
        <v>23</v>
      </c>
      <c r="EV23" s="68"/>
      <c r="EW23" s="68"/>
      <c r="EX23" s="68"/>
      <c r="EY23" s="68"/>
      <c r="EZ23" s="74"/>
      <c r="FA23" s="89">
        <v>-0.1</v>
      </c>
      <c r="FB23" s="113">
        <f>IFERROR(__xludf.DUMMYFUNCTION("IMPORTRANGE(""https://docs.google.com/spreadsheets/d/1Wvg6tIioXmHDdnx-1fj_U03owN9rK8XgN6lgHErmPbA/edit#gid=8237126"",""J6"")"),6600.0)</f>
        <v>6600</v>
      </c>
      <c r="FC23" s="68"/>
      <c r="FD23" s="68"/>
      <c r="FE23" s="68"/>
      <c r="FF23" s="68"/>
      <c r="FG23" s="65"/>
      <c r="FH23" s="89">
        <v>-0.1</v>
      </c>
      <c r="FI23" s="113">
        <f>IFERROR(__xludf.DUMMYFUNCTION("IMPORTRANGE(""https://docs.google.com/spreadsheets/d/1Wvg6tIioXmHDdnx-1fj_U03owN9rK8XgN6lgHErmPbA/edit#gid=8237126"",""J6"")"),6600.0)</f>
        <v>6600</v>
      </c>
      <c r="FJ23" s="68"/>
      <c r="FK23" s="68"/>
      <c r="FL23" s="68"/>
      <c r="FM23" s="68"/>
      <c r="FN23" s="65"/>
      <c r="FO23" s="89">
        <v>-0.1</v>
      </c>
      <c r="FP23" s="113">
        <f>IFERROR(__xludf.DUMMYFUNCTION("IMPORTRANGE(""https://docs.google.com/spreadsheets/d/1IoplUkHhpdaz06xAEPbfFFzhWbaKWpY8mOVlTs7JAaw/edit#gid=8237126"",""K6"")"),7700.0)</f>
        <v>7700</v>
      </c>
      <c r="FQ23" s="68"/>
      <c r="FR23" s="68"/>
      <c r="FS23" s="68"/>
      <c r="FT23" s="68"/>
      <c r="FU23" s="65"/>
      <c r="FV23" s="89">
        <v>-0.1</v>
      </c>
      <c r="FW23" s="113">
        <f>IFERROR(__xludf.DUMMYFUNCTION("IMPORTRANGE(""https://docs.google.com/spreadsheets/d/1IoplUkHhpdaz06xAEPbfFFzhWbaKWpY8mOVlTs7JAaw/edit#gid=8237126"",""K6"")"),7700.0)</f>
        <v>7700</v>
      </c>
      <c r="FX23" s="68"/>
      <c r="FY23" s="68"/>
      <c r="FZ23" s="68"/>
      <c r="GA23" s="68"/>
      <c r="GB23" s="65"/>
      <c r="GC23" s="89">
        <v>-0.1</v>
      </c>
      <c r="GD23" s="113">
        <f>IFERROR(__xludf.DUMMYFUNCTION("IMPORTRANGE(""https://docs.google.com/spreadsheets/d/1IoplUkHhpdaz06xAEPbfFFzhWbaKWpY8mOVlTs7JAaw/edit#gid=8237126"",""K6"")"),7700.0)</f>
        <v>7700</v>
      </c>
      <c r="GE23" s="68"/>
      <c r="GF23" s="68"/>
      <c r="GG23" s="68"/>
      <c r="GH23" s="68"/>
      <c r="GI23" s="65"/>
      <c r="GJ23" s="108" t="s">
        <v>34</v>
      </c>
      <c r="GK23" s="109" t="s">
        <v>23</v>
      </c>
      <c r="GP23" s="71"/>
      <c r="GQ23" s="108" t="s">
        <v>23</v>
      </c>
      <c r="GR23" s="109" t="s">
        <v>23</v>
      </c>
      <c r="GW23" s="71"/>
      <c r="GX23" s="108" t="s">
        <v>23</v>
      </c>
      <c r="GY23" s="109" t="s">
        <v>23</v>
      </c>
      <c r="HD23" s="71"/>
      <c r="HE23" s="89">
        <v>-0.1</v>
      </c>
      <c r="HF23" s="113">
        <f>IFERROR(__xludf.DUMMYFUNCTION("IMPORTRANGE(""https://docs.google.com/spreadsheets/d/1IoplUkHhpdaz06xAEPbfFFzhWbaKWpY8mOVlTs7JAaw/edit#gid=8237126"",""L6"")"),6450.0)</f>
        <v>6450</v>
      </c>
      <c r="HG23" s="68"/>
      <c r="HH23" s="68"/>
      <c r="HI23" s="68"/>
      <c r="HJ23" s="68"/>
      <c r="HK23" s="65"/>
      <c r="HL23" s="89">
        <v>-0.1</v>
      </c>
      <c r="HM23" s="113">
        <f>IFERROR(__xludf.DUMMYFUNCTION("IMPORTRANGE(""https://docs.google.com/spreadsheets/d/1IoplUkHhpdaz06xAEPbfFFzhWbaKWpY8mOVlTs7JAaw/edit#gid=8237126"",""L6"")"),6450.0)</f>
        <v>6450</v>
      </c>
      <c r="HN23" s="68"/>
      <c r="HO23" s="68"/>
      <c r="HP23" s="68"/>
      <c r="HQ23" s="68"/>
      <c r="HR23" s="65"/>
      <c r="HS23" s="89">
        <v>-0.1</v>
      </c>
      <c r="HT23" s="113">
        <f>IFERROR(__xludf.DUMMYFUNCTION("IMPORTRANGE(""https://docs.google.com/spreadsheets/d/1IoplUkHhpdaz06xAEPbfFFzhWbaKWpY8mOVlTs7JAaw/edit#gid=8237126"",""M6"")"),4550.0)</f>
        <v>4550</v>
      </c>
      <c r="HU23" s="68"/>
      <c r="HV23" s="68"/>
      <c r="HW23" s="68"/>
      <c r="HX23" s="68"/>
      <c r="HY23" s="65"/>
      <c r="HZ23" s="124" t="s">
        <v>34</v>
      </c>
      <c r="IA23" s="73" t="s">
        <v>23</v>
      </c>
      <c r="IB23" s="68"/>
      <c r="IC23" s="68"/>
      <c r="ID23" s="68"/>
      <c r="IE23" s="68"/>
      <c r="IF23" s="74"/>
      <c r="IG23" s="124" t="s">
        <v>34</v>
      </c>
      <c r="IH23" s="73" t="s">
        <v>23</v>
      </c>
      <c r="II23" s="68"/>
      <c r="IJ23" s="68"/>
      <c r="IK23" s="68"/>
      <c r="IL23" s="68"/>
      <c r="IM23" s="74"/>
      <c r="IN23" s="89">
        <v>-0.1</v>
      </c>
      <c r="IO23" s="103">
        <f>IFERROR(__xludf.DUMMYFUNCTION("IMPORTRANGE(""https://docs.google.com/spreadsheets/d/1IoplUkHhpdaz06xAEPbfFFzhWbaKWpY8mOVlTs7JAaw/edit#gid=8237126"",""N6"")"),3600.0)</f>
        <v>3600</v>
      </c>
      <c r="IP23" s="68"/>
      <c r="IQ23" s="68"/>
      <c r="IR23" s="68"/>
      <c r="IS23" s="68"/>
      <c r="IT23" s="65"/>
      <c r="IU23" s="89">
        <v>-0.1</v>
      </c>
      <c r="IV23" s="103">
        <f>IFERROR(__xludf.DUMMYFUNCTION("IMPORTRANGE(""https://docs.google.com/spreadsheets/d/1IoplUkHhpdaz06xAEPbfFFzhWbaKWpY8mOVlTs7JAaw/edit#gid=8237126"",""N6"")"),3600.0)</f>
        <v>3600</v>
      </c>
      <c r="IW23" s="68"/>
      <c r="IX23" s="68"/>
      <c r="IY23" s="68"/>
      <c r="IZ23" s="68"/>
      <c r="JA23" s="65"/>
      <c r="JB23" s="89">
        <v>-0.1</v>
      </c>
      <c r="JC23" s="103">
        <f>IFERROR(__xludf.DUMMYFUNCTION("IMPORTRANGE(""https://docs.google.com/spreadsheets/d/1IoplUkHhpdaz06xAEPbfFFzhWbaKWpY8mOVlTs7JAaw/edit#gid=8237126"",""N6"")"),3600.0)</f>
        <v>3600</v>
      </c>
      <c r="JD23" s="68"/>
      <c r="JE23" s="68"/>
      <c r="JF23" s="68"/>
      <c r="JG23" s="68"/>
      <c r="JH23" s="65"/>
      <c r="JI23" s="89">
        <v>-0.1</v>
      </c>
      <c r="JJ23" s="103">
        <f>IFERROR(__xludf.DUMMYFUNCTION("IMPORTRANGE(""https://docs.google.com/spreadsheets/d/1IoplUkHhpdaz06xAEPbfFFzhWbaKWpY8mOVlTs7JAaw/edit#gid=8237126"",""N6"")"),3600.0)</f>
        <v>3600</v>
      </c>
      <c r="JK23" s="68"/>
      <c r="JL23" s="68"/>
      <c r="JM23" s="68"/>
      <c r="JN23" s="68"/>
      <c r="JO23" s="65"/>
      <c r="JP23" s="89">
        <v>-0.1</v>
      </c>
      <c r="JQ23" s="103">
        <f>IFERROR(__xludf.DUMMYFUNCTION("IMPORTRANGE(""https://docs.google.com/spreadsheets/d/1IoplUkHhpdaz06xAEPbfFFzhWbaKWpY8mOVlTs7JAaw/edit#gid=8237126"",""N6"")"),3600.0)</f>
        <v>3600</v>
      </c>
      <c r="JR23" s="68"/>
      <c r="JS23" s="68"/>
      <c r="JT23" s="68"/>
      <c r="JU23" s="68"/>
      <c r="JV23" s="65"/>
      <c r="JW23" s="89">
        <v>-0.1</v>
      </c>
      <c r="JX23" s="103">
        <f>IFERROR(__xludf.DUMMYFUNCTION("IMPORTRANGE(""https://docs.google.com/spreadsheets/d/1IoplUkHhpdaz06xAEPbfFFzhWbaKWpY8mOVlTs7JAaw/edit#gid=8237126"",""N6"")"),3600.0)</f>
        <v>3600</v>
      </c>
      <c r="JY23" s="68"/>
      <c r="JZ23" s="68"/>
      <c r="KA23" s="68"/>
      <c r="KB23" s="68"/>
      <c r="KC23" s="65"/>
      <c r="KD23" s="89">
        <v>-0.1</v>
      </c>
      <c r="KE23" s="103">
        <f>IFERROR(__xludf.DUMMYFUNCTION("IMPORTRANGE(""https://docs.google.com/spreadsheets/d/1IoplUkHhpdaz06xAEPbfFFzhWbaKWpY8mOVlTs7JAaw/edit#gid=8237126"",""N6"")"),3600.0)</f>
        <v>3600</v>
      </c>
      <c r="KF23" s="68"/>
      <c r="KG23" s="68"/>
      <c r="KH23" s="68"/>
      <c r="KI23" s="68"/>
      <c r="KJ23" s="65"/>
      <c r="KK23" s="157"/>
      <c r="KL23" s="157"/>
      <c r="KM23" s="157"/>
      <c r="KN23" s="157"/>
      <c r="KO23" s="157"/>
      <c r="KP23" s="157"/>
      <c r="KQ23" s="157"/>
      <c r="KR23" s="157"/>
    </row>
    <row r="24" ht="13.5" customHeight="1">
      <c r="A24" s="53">
        <v>51.0</v>
      </c>
      <c r="B24" s="187" t="s">
        <v>61</v>
      </c>
      <c r="C24" s="188" t="str">
        <f>HYPERLINK("https://www.grsailing.gr/images/stories/Gallery1/Oceanis51.1/Oceanis_511_3.jpg","GEORGIO")</f>
        <v>GEORGIO</v>
      </c>
      <c r="D24" s="189" t="s">
        <v>62</v>
      </c>
      <c r="E24" s="190">
        <v>12.0</v>
      </c>
      <c r="F24" s="191" t="s">
        <v>19</v>
      </c>
      <c r="G24" s="192" t="s">
        <v>63</v>
      </c>
      <c r="H24" s="58"/>
      <c r="I24" s="194"/>
      <c r="J24" s="194"/>
      <c r="K24" s="194"/>
      <c r="L24" s="194"/>
      <c r="M24" s="194"/>
      <c r="N24" s="63" t="s">
        <v>20</v>
      </c>
      <c r="O24" s="64"/>
      <c r="P24" s="65"/>
      <c r="Q24" s="89">
        <v>-0.1</v>
      </c>
      <c r="R24" s="103">
        <f>IFERROR(__xludf.DUMMYFUNCTION("IMPORTRANGE(""https://docs.google.com/spreadsheets/d/1IoplUkHhpdaz06xAEPbfFFzhWbaKWpY8mOVlTs7JAaw/edit#gid=8237126"",""H7"")"),3600.0)</f>
        <v>3600</v>
      </c>
      <c r="S24" s="68"/>
      <c r="T24" s="68"/>
      <c r="U24" s="68"/>
      <c r="V24" s="68"/>
      <c r="W24" s="65"/>
      <c r="X24" s="89">
        <v>-0.1</v>
      </c>
      <c r="Y24" s="103">
        <f>IFERROR(__xludf.DUMMYFUNCTION("IMPORTRANGE(""https://docs.google.com/spreadsheets/d/1IoplUkHhpdaz06xAEPbfFFzhWbaKWpY8mOVlTs7JAaw/edit#gid=8237126"",""H7"")"),3600.0)</f>
        <v>3600</v>
      </c>
      <c r="Z24" s="68"/>
      <c r="AA24" s="68"/>
      <c r="AB24" s="68"/>
      <c r="AC24" s="68"/>
      <c r="AD24" s="65"/>
      <c r="AE24" s="89">
        <v>-0.1</v>
      </c>
      <c r="AF24" s="103">
        <f>IFERROR(__xludf.DUMMYFUNCTION("IMPORTRANGE(""https://docs.google.com/spreadsheets/d/1IoplUkHhpdaz06xAEPbfFFzhWbaKWpY8mOVlTs7JAaw/edit#gid=8237126"",""H7"")"),3600.0)</f>
        <v>3600</v>
      </c>
      <c r="AG24" s="68"/>
      <c r="AH24" s="68"/>
      <c r="AI24" s="68"/>
      <c r="AJ24" s="68"/>
      <c r="AK24" s="65"/>
      <c r="AL24" s="89">
        <v>-0.1</v>
      </c>
      <c r="AM24" s="103">
        <f>IFERROR(__xludf.DUMMYFUNCTION("IMPORTRANGE(""https://docs.google.com/spreadsheets/d/1IoplUkHhpdaz06xAEPbfFFzhWbaKWpY8mOVlTs7JAaw/edit#gid=8237126"",""H7"")"),3600.0)</f>
        <v>3600</v>
      </c>
      <c r="AN24" s="68"/>
      <c r="AO24" s="68"/>
      <c r="AP24" s="68"/>
      <c r="AQ24" s="68"/>
      <c r="AR24" s="65"/>
      <c r="AS24" s="89">
        <v>-0.1</v>
      </c>
      <c r="AT24" s="103">
        <f>IFERROR(__xludf.DUMMYFUNCTION("IMPORTRANGE(""https://docs.google.com/spreadsheets/d/1IoplUkHhpdaz06xAEPbfFFzhWbaKWpY8mOVlTs7JAaw/edit#gid=8237126"",""H7"")"),3600.0)</f>
        <v>3600</v>
      </c>
      <c r="AU24" s="68"/>
      <c r="AV24" s="68"/>
      <c r="AW24" s="68"/>
      <c r="AX24" s="68"/>
      <c r="AY24" s="65"/>
      <c r="AZ24" s="89">
        <v>-0.1</v>
      </c>
      <c r="BA24" s="103">
        <f>IFERROR(__xludf.DUMMYFUNCTION("IMPORTRANGE(""https://docs.google.com/spreadsheets/d/1IoplUkHhpdaz06xAEPbfFFzhWbaKWpY8mOVlTs7JAaw/edit#gid=8237126"",""H7"")"),3600.0)</f>
        <v>3600</v>
      </c>
      <c r="BB24" s="68"/>
      <c r="BC24" s="68"/>
      <c r="BD24" s="68"/>
      <c r="BE24" s="68"/>
      <c r="BF24" s="65"/>
      <c r="BG24" s="89">
        <v>-0.1</v>
      </c>
      <c r="BH24" s="103">
        <f>IFERROR(__xludf.DUMMYFUNCTION("IMPORTRANGE(""https://docs.google.com/spreadsheets/d/1IoplUkHhpdaz06xAEPbfFFzhWbaKWpY8mOVlTs7JAaw/edit#gid=8237126"",""H7"")"),3600.0)</f>
        <v>3600</v>
      </c>
      <c r="BI24" s="68"/>
      <c r="BJ24" s="68"/>
      <c r="BK24" s="68"/>
      <c r="BL24" s="68"/>
      <c r="BM24" s="65"/>
      <c r="BN24" s="89">
        <v>-0.1</v>
      </c>
      <c r="BO24" s="103">
        <f>IFERROR(__xludf.DUMMYFUNCTION("IMPORTRANGE(""https://docs.google.com/spreadsheets/d/1IoplUkHhpdaz06xAEPbfFFzhWbaKWpY8mOVlTs7JAaw/edit#gid=8237126"",""H7"")"),3600.0)</f>
        <v>3600</v>
      </c>
      <c r="BP24" s="68"/>
      <c r="BQ24" s="68"/>
      <c r="BR24" s="68"/>
      <c r="BS24" s="68"/>
      <c r="BT24" s="65"/>
      <c r="BU24" s="89">
        <v>-0.1</v>
      </c>
      <c r="BV24" s="103">
        <f>IFERROR(__xludf.DUMMYFUNCTION("IMPORTRANGE(""https://docs.google.com/spreadsheets/d/1IoplUkHhpdaz06xAEPbfFFzhWbaKWpY8mOVlTs7JAaw/edit#gid=8237126"",""H7"")"),3600.0)</f>
        <v>3600</v>
      </c>
      <c r="BW24" s="68"/>
      <c r="BX24" s="68"/>
      <c r="BY24" s="68"/>
      <c r="BZ24" s="68"/>
      <c r="CA24" s="65"/>
      <c r="CB24" s="89">
        <v>-0.1</v>
      </c>
      <c r="CC24" s="103">
        <f>IFERROR(__xludf.DUMMYFUNCTION("IMPORTRANGE(""https://docs.google.com/spreadsheets/d/1IoplUkHhpdaz06xAEPbfFFzhWbaKWpY8mOVlTs7JAaw/edit#gid=8237126"",""H7"")"),3600.0)</f>
        <v>3600</v>
      </c>
      <c r="CD24" s="68"/>
      <c r="CE24" s="68"/>
      <c r="CF24" s="68"/>
      <c r="CG24" s="68"/>
      <c r="CH24" s="65"/>
      <c r="CI24" s="89">
        <v>-0.1</v>
      </c>
      <c r="CJ24" s="103">
        <f>IFERROR(__xludf.DUMMYFUNCTION("IMPORTRANGE(""https://docs.google.com/spreadsheets/d/1IoplUkHhpdaz06xAEPbfFFzhWbaKWpY8mOVlTs7JAaw/edit#gid=8237126"",""H7"")"),3600.0)</f>
        <v>3600</v>
      </c>
      <c r="CK24" s="68"/>
      <c r="CL24" s="68"/>
      <c r="CM24" s="68"/>
      <c r="CN24" s="68"/>
      <c r="CO24" s="65"/>
      <c r="CP24" s="108" t="s">
        <v>34</v>
      </c>
      <c r="CQ24" s="73" t="s">
        <v>23</v>
      </c>
      <c r="CR24" s="68"/>
      <c r="CS24" s="68"/>
      <c r="CT24" s="68"/>
      <c r="CU24" s="68"/>
      <c r="CV24" s="74"/>
      <c r="CW24" s="108" t="s">
        <v>34</v>
      </c>
      <c r="CX24" s="73" t="s">
        <v>23</v>
      </c>
      <c r="CY24" s="68"/>
      <c r="CZ24" s="68"/>
      <c r="DA24" s="68"/>
      <c r="DB24" s="68"/>
      <c r="DC24" s="74"/>
      <c r="DD24" s="108" t="s">
        <v>34</v>
      </c>
      <c r="DE24" s="73" t="s">
        <v>23</v>
      </c>
      <c r="DF24" s="68"/>
      <c r="DG24" s="68"/>
      <c r="DH24" s="68"/>
      <c r="DI24" s="68"/>
      <c r="DJ24" s="74"/>
      <c r="DK24" s="108" t="s">
        <v>23</v>
      </c>
      <c r="DL24" s="73" t="s">
        <v>23</v>
      </c>
      <c r="DM24" s="68"/>
      <c r="DN24" s="68"/>
      <c r="DO24" s="68"/>
      <c r="DP24" s="68"/>
      <c r="DQ24" s="74"/>
      <c r="DR24" s="108" t="s">
        <v>34</v>
      </c>
      <c r="DS24" s="73" t="s">
        <v>23</v>
      </c>
      <c r="DT24" s="68"/>
      <c r="DU24" s="68"/>
      <c r="DV24" s="68"/>
      <c r="DW24" s="68"/>
      <c r="DX24" s="74"/>
      <c r="DY24" s="89">
        <v>-0.1</v>
      </c>
      <c r="DZ24" s="103">
        <f>IFERROR(__xludf.DUMMYFUNCTION("IMPORTRANGE(""https://docs.google.com/spreadsheets/d/1IoplUkHhpdaz06xAEPbfFFzhWbaKWpY8mOVlTs7JAaw/edit#gid=8237126"",""I7"")"),4550.0)</f>
        <v>4550</v>
      </c>
      <c r="EA24" s="68"/>
      <c r="EB24" s="68"/>
      <c r="EC24" s="68"/>
      <c r="ED24" s="68"/>
      <c r="EE24" s="65"/>
      <c r="EF24" s="104" t="s">
        <v>34</v>
      </c>
      <c r="EG24" s="78" t="s">
        <v>23</v>
      </c>
      <c r="EH24" s="68"/>
      <c r="EI24" s="68"/>
      <c r="EJ24" s="68"/>
      <c r="EK24" s="68"/>
      <c r="EL24" s="68"/>
      <c r="EM24" s="108" t="s">
        <v>34</v>
      </c>
      <c r="EN24" s="109" t="s">
        <v>23</v>
      </c>
      <c r="ES24" s="110"/>
      <c r="ET24" s="108" t="s">
        <v>34</v>
      </c>
      <c r="EU24" s="73" t="s">
        <v>23</v>
      </c>
      <c r="EV24" s="68"/>
      <c r="EW24" s="68"/>
      <c r="EX24" s="68"/>
      <c r="EY24" s="68"/>
      <c r="EZ24" s="74"/>
      <c r="FA24" s="89">
        <v>-0.1</v>
      </c>
      <c r="FB24" s="113">
        <f>IFERROR(__xludf.DUMMYFUNCTION("IMPORTRANGE(""https://docs.google.com/spreadsheets/d/1Wvg6tIioXmHDdnx-1fj_U03owN9rK8XgN6lgHErmPbA/edit#gid=8237126"",""J7"")"),6600.0)</f>
        <v>6600</v>
      </c>
      <c r="FC24" s="68"/>
      <c r="FD24" s="68"/>
      <c r="FE24" s="68"/>
      <c r="FF24" s="68"/>
      <c r="FG24" s="123"/>
      <c r="FH24" s="89">
        <v>-0.1</v>
      </c>
      <c r="FI24" s="113">
        <f>IFERROR(__xludf.DUMMYFUNCTION("IMPORTRANGE(""https://docs.google.com/spreadsheets/d/1Wvg6tIioXmHDdnx-1fj_U03owN9rK8XgN6lgHErmPbA/edit#gid=8237126"",""J7"")"),6600.0)</f>
        <v>6600</v>
      </c>
      <c r="FJ24" s="68"/>
      <c r="FK24" s="68"/>
      <c r="FL24" s="68"/>
      <c r="FM24" s="68"/>
      <c r="FN24" s="123"/>
      <c r="FO24" s="89">
        <v>-0.1</v>
      </c>
      <c r="FP24" s="113">
        <f>IFERROR(__xludf.DUMMYFUNCTION("IMPORTRANGE(""https://docs.google.com/spreadsheets/d/1IoplUkHhpdaz06xAEPbfFFzhWbaKWpY8mOVlTs7JAaw/editgid=8237126"",""K7"")"),7700.0)</f>
        <v>7700</v>
      </c>
      <c r="FQ24" s="68"/>
      <c r="FR24" s="68"/>
      <c r="FS24" s="68"/>
      <c r="FT24" s="68"/>
      <c r="FU24" s="123"/>
      <c r="FV24" s="89">
        <v>-0.1</v>
      </c>
      <c r="FW24" s="113">
        <f>IFERROR(__xludf.DUMMYFUNCTION("IMPORTRANGE(""https://docs.google.com/spreadsheets/d/1IoplUkHhpdaz06xAEPbfFFzhWbaKWpY8mOVlTs7JAaw/editgid=8237126"",""K7"")"),7700.0)</f>
        <v>7700</v>
      </c>
      <c r="FX24" s="68"/>
      <c r="FY24" s="68"/>
      <c r="FZ24" s="68"/>
      <c r="GA24" s="68"/>
      <c r="GB24" s="123"/>
      <c r="GC24" s="89">
        <v>-0.1</v>
      </c>
      <c r="GD24" s="113">
        <f>IFERROR(__xludf.DUMMYFUNCTION("IMPORTRANGE(""https://docs.google.com/spreadsheets/d/1IoplUkHhpdaz06xAEPbfFFzhWbaKWpY8mOVlTs7JAaw/editgid=8237126"",""K7"")"),7700.0)</f>
        <v>7700</v>
      </c>
      <c r="GE24" s="68"/>
      <c r="GF24" s="68"/>
      <c r="GG24" s="68"/>
      <c r="GH24" s="68"/>
      <c r="GI24" s="123"/>
      <c r="GJ24" s="89">
        <v>-0.1</v>
      </c>
      <c r="GK24" s="113">
        <f>IFERROR(__xludf.DUMMYFUNCTION("IMPORTRANGE(""https://docs.google.com/spreadsheets/d/1IoplUkHhpdaz06xAEPbfFFzhWbaKWpY8mOVlTs7JAaw/editgid=8237126"",""K7"")"),7700.0)</f>
        <v>7700</v>
      </c>
      <c r="GL24" s="68"/>
      <c r="GM24" s="68"/>
      <c r="GN24" s="68"/>
      <c r="GO24" s="68"/>
      <c r="GP24" s="123"/>
      <c r="GQ24" s="89">
        <v>-0.1</v>
      </c>
      <c r="GR24" s="113">
        <f>IFERROR(__xludf.DUMMYFUNCTION("IMPORTRANGE(""https://docs.google.com/spreadsheets/d/1IoplUkHhpdaz06xAEPbfFFzhWbaKWpY8mOVlTs7JAaw/editgid=8237126"",""L7"")"),6450.0)</f>
        <v>6450</v>
      </c>
      <c r="GS24" s="68"/>
      <c r="GT24" s="68"/>
      <c r="GU24" s="68"/>
      <c r="GV24" s="68"/>
      <c r="GW24" s="123"/>
      <c r="GX24" s="89">
        <v>-0.1</v>
      </c>
      <c r="GY24" s="113">
        <f>IFERROR(__xludf.DUMMYFUNCTION("IMPORTRANGE(""https://docs.google.com/spreadsheets/d/1IoplUkHhpdaz06xAEPbfFFzhWbaKWpY8mOVlTs7JAaw/editgid=8237126"",""L7"")"),6450.0)</f>
        <v>6450</v>
      </c>
      <c r="GZ24" s="68"/>
      <c r="HA24" s="68"/>
      <c r="HB24" s="68"/>
      <c r="HC24" s="68"/>
      <c r="HD24" s="123"/>
      <c r="HE24" s="108" t="s">
        <v>34</v>
      </c>
      <c r="HF24" s="78" t="s">
        <v>23</v>
      </c>
      <c r="HG24" s="68"/>
      <c r="HH24" s="68"/>
      <c r="HI24" s="68"/>
      <c r="HJ24" s="68"/>
      <c r="HK24" s="65"/>
      <c r="HL24" s="88" t="s">
        <v>23</v>
      </c>
      <c r="HM24" s="78" t="s">
        <v>23</v>
      </c>
      <c r="HN24" s="68"/>
      <c r="HO24" s="68"/>
      <c r="HP24" s="68"/>
      <c r="HQ24" s="68"/>
      <c r="HR24" s="65"/>
      <c r="HS24" s="108" t="s">
        <v>34</v>
      </c>
      <c r="HT24" s="73" t="s">
        <v>23</v>
      </c>
      <c r="HU24" s="68"/>
      <c r="HV24" s="68"/>
      <c r="HW24" s="68"/>
      <c r="HX24" s="68"/>
      <c r="HY24" s="74"/>
      <c r="HZ24" s="124" t="s">
        <v>34</v>
      </c>
      <c r="IA24" s="73" t="s">
        <v>23</v>
      </c>
      <c r="IB24" s="68"/>
      <c r="IC24" s="68"/>
      <c r="ID24" s="68"/>
      <c r="IE24" s="68"/>
      <c r="IF24" s="74"/>
      <c r="IG24" s="124" t="s">
        <v>34</v>
      </c>
      <c r="IH24" s="73" t="s">
        <v>23</v>
      </c>
      <c r="II24" s="68"/>
      <c r="IJ24" s="68"/>
      <c r="IK24" s="68"/>
      <c r="IL24" s="68"/>
      <c r="IM24" s="74"/>
      <c r="IN24" s="89">
        <v>-0.1</v>
      </c>
      <c r="IO24" s="103">
        <f>IFERROR(__xludf.DUMMYFUNCTION("IMPORTRANGE(""https://docs.google.com/spreadsheets/d/1IoplUkHhpdaz06xAEPbfFFzhWbaKWpY8mOVlTs7JAaw/edit#gid=8237126"",""N7"")"),3600.0)</f>
        <v>3600</v>
      </c>
      <c r="IP24" s="68"/>
      <c r="IQ24" s="68"/>
      <c r="IR24" s="68"/>
      <c r="IS24" s="68"/>
      <c r="IT24" s="65"/>
      <c r="IU24" s="89">
        <v>-0.1</v>
      </c>
      <c r="IV24" s="103">
        <f>IFERROR(__xludf.DUMMYFUNCTION("IMPORTRANGE(""https://docs.google.com/spreadsheets/d/1IoplUkHhpdaz06xAEPbfFFzhWbaKWpY8mOVlTs7JAaw/edit#gid=8237126"",""N7"")"),3600.0)</f>
        <v>3600</v>
      </c>
      <c r="IW24" s="68"/>
      <c r="IX24" s="68"/>
      <c r="IY24" s="68"/>
      <c r="IZ24" s="68"/>
      <c r="JA24" s="65"/>
      <c r="JB24" s="89">
        <v>-0.1</v>
      </c>
      <c r="JC24" s="103">
        <f>IFERROR(__xludf.DUMMYFUNCTION("IMPORTRANGE(""https://docs.google.com/spreadsheets/d/1IoplUkHhpdaz06xAEPbfFFzhWbaKWpY8mOVlTs7JAaw/edit#gid=8237126"",""N7"")"),3600.0)</f>
        <v>3600</v>
      </c>
      <c r="JD24" s="68"/>
      <c r="JE24" s="68"/>
      <c r="JF24" s="68"/>
      <c r="JG24" s="68"/>
      <c r="JH24" s="65"/>
      <c r="JI24" s="89">
        <v>-0.1</v>
      </c>
      <c r="JJ24" s="103">
        <f>IFERROR(__xludf.DUMMYFUNCTION("IMPORTRANGE(""https://docs.google.com/spreadsheets/d/1IoplUkHhpdaz06xAEPbfFFzhWbaKWpY8mOVlTs7JAaw/edit#gid=8237126"",""N7"")"),3600.0)</f>
        <v>3600</v>
      </c>
      <c r="JK24" s="68"/>
      <c r="JL24" s="68"/>
      <c r="JM24" s="68"/>
      <c r="JN24" s="68"/>
      <c r="JO24" s="65"/>
      <c r="JP24" s="89">
        <v>-0.1</v>
      </c>
      <c r="JQ24" s="103">
        <f>IFERROR(__xludf.DUMMYFUNCTION("IMPORTRANGE(""https://docs.google.com/spreadsheets/d/1IoplUkHhpdaz06xAEPbfFFzhWbaKWpY8mOVlTs7JAaw/edit#gid=8237126"",""N7"")"),3600.0)</f>
        <v>3600</v>
      </c>
      <c r="JR24" s="68"/>
      <c r="JS24" s="68"/>
      <c r="JT24" s="68"/>
      <c r="JU24" s="68"/>
      <c r="JV24" s="65"/>
      <c r="JW24" s="89">
        <v>-0.1</v>
      </c>
      <c r="JX24" s="103">
        <f>IFERROR(__xludf.DUMMYFUNCTION("IMPORTRANGE(""https://docs.google.com/spreadsheets/d/1IoplUkHhpdaz06xAEPbfFFzhWbaKWpY8mOVlTs7JAaw/edit#gid=8237126"",""N7"")"),3600.0)</f>
        <v>3600</v>
      </c>
      <c r="JY24" s="68"/>
      <c r="JZ24" s="68"/>
      <c r="KA24" s="68"/>
      <c r="KB24" s="68"/>
      <c r="KC24" s="65"/>
      <c r="KD24" s="89">
        <v>-0.1</v>
      </c>
      <c r="KE24" s="103">
        <f>IFERROR(__xludf.DUMMYFUNCTION("IMPORTRANGE(""https://docs.google.com/spreadsheets/d/1IoplUkHhpdaz06xAEPbfFFzhWbaKWpY8mOVlTs7JAaw/edit#gid=8237126"",""N7"")"),3600.0)</f>
        <v>3600</v>
      </c>
      <c r="KF24" s="68"/>
      <c r="KG24" s="68"/>
      <c r="KH24" s="68"/>
      <c r="KI24" s="68"/>
      <c r="KJ24" s="65"/>
      <c r="KK24" s="157"/>
      <c r="KL24" s="157"/>
      <c r="KM24" s="157"/>
      <c r="KN24" s="157"/>
      <c r="KO24" s="157"/>
      <c r="KP24" s="157"/>
      <c r="KQ24" s="157"/>
      <c r="KR24" s="157"/>
    </row>
    <row r="25" ht="13.5" customHeight="1">
      <c r="A25" s="53" t="s">
        <v>64</v>
      </c>
      <c r="B25" s="114" t="s">
        <v>65</v>
      </c>
      <c r="C25" s="195" t="s">
        <v>66</v>
      </c>
      <c r="D25" s="196" t="s">
        <v>67</v>
      </c>
      <c r="E25" s="197">
        <v>10.0</v>
      </c>
      <c r="F25" s="198" t="s">
        <v>68</v>
      </c>
      <c r="G25" s="199">
        <v>4.0</v>
      </c>
      <c r="H25" s="58"/>
      <c r="I25" s="141"/>
      <c r="J25" s="141"/>
      <c r="K25" s="200"/>
      <c r="L25" s="141"/>
      <c r="M25" s="141"/>
      <c r="N25" s="63" t="s">
        <v>20</v>
      </c>
      <c r="O25" s="64"/>
      <c r="P25" s="65"/>
      <c r="Q25" s="89">
        <v>-0.1</v>
      </c>
      <c r="R25" s="103">
        <f>IFERROR(__xludf.DUMMYFUNCTION("IMPORTRANGE(""https://docs.google.com/spreadsheets/d/1IoplUkHhpdaz06xAEPbfFFzhWbaKWpY8mOVlTs7JAaw/edit#gid=8237126"",""H4"")"),3400.0)</f>
        <v>3400</v>
      </c>
      <c r="S25" s="68"/>
      <c r="T25" s="68"/>
      <c r="U25" s="68"/>
      <c r="V25" s="68"/>
      <c r="W25" s="65"/>
      <c r="X25" s="89">
        <v>-0.1</v>
      </c>
      <c r="Y25" s="103">
        <f>IFERROR(__xludf.DUMMYFUNCTION("IMPORTRANGE(""https://docs.google.com/spreadsheets/d/1IoplUkHhpdaz06xAEPbfFFzhWbaKWpY8mOVlTs7JAaw/edit#gid=8237126"",""H4"")"),3400.0)</f>
        <v>3400</v>
      </c>
      <c r="Z25" s="68"/>
      <c r="AA25" s="68"/>
      <c r="AB25" s="68"/>
      <c r="AC25" s="68"/>
      <c r="AD25" s="65"/>
      <c r="AE25" s="89">
        <v>-0.1</v>
      </c>
      <c r="AF25" s="103">
        <f>IFERROR(__xludf.DUMMYFUNCTION("IMPORTRANGE(""https://docs.google.com/spreadsheets/d/1IoplUkHhpdaz06xAEPbfFFzhWbaKWpY8mOVlTs7JAaw/edit#gid=8237126"",""H4"")"),3400.0)</f>
        <v>3400</v>
      </c>
      <c r="AG25" s="68"/>
      <c r="AH25" s="68"/>
      <c r="AI25" s="68"/>
      <c r="AJ25" s="68"/>
      <c r="AK25" s="65"/>
      <c r="AL25" s="89">
        <v>-0.1</v>
      </c>
      <c r="AM25" s="103">
        <f>IFERROR(__xludf.DUMMYFUNCTION("IMPORTRANGE(""https://docs.google.com/spreadsheets/d/1IoplUkHhpdaz06xAEPbfFFzhWbaKWpY8mOVlTs7JAaw/edit#gid=8237126"",""H4"")"),3400.0)</f>
        <v>3400</v>
      </c>
      <c r="AN25" s="68"/>
      <c r="AO25" s="68"/>
      <c r="AP25" s="68"/>
      <c r="AQ25" s="68"/>
      <c r="AR25" s="65"/>
      <c r="AS25" s="89">
        <v>-0.1</v>
      </c>
      <c r="AT25" s="103">
        <f>IFERROR(__xludf.DUMMYFUNCTION("IMPORTRANGE(""https://docs.google.com/spreadsheets/d/1IoplUkHhpdaz06xAEPbfFFzhWbaKWpY8mOVlTs7JAaw/edit#gid=8237126"",""H4"")"),3400.0)</f>
        <v>3400</v>
      </c>
      <c r="AU25" s="68"/>
      <c r="AV25" s="68"/>
      <c r="AW25" s="68"/>
      <c r="AX25" s="68"/>
      <c r="AY25" s="65"/>
      <c r="AZ25" s="89">
        <v>-0.1</v>
      </c>
      <c r="BA25" s="103">
        <f>IFERROR(__xludf.DUMMYFUNCTION("IMPORTRANGE(""https://docs.google.com/spreadsheets/d/1IoplUkHhpdaz06xAEPbfFFzhWbaKWpY8mOVlTs7JAaw/edit#gid=8237126"",""H4"")"),3400.0)</f>
        <v>3400</v>
      </c>
      <c r="BB25" s="68"/>
      <c r="BC25" s="68"/>
      <c r="BD25" s="68"/>
      <c r="BE25" s="68"/>
      <c r="BF25" s="65"/>
      <c r="BG25" s="89">
        <v>-0.1</v>
      </c>
      <c r="BH25" s="103">
        <f>IFERROR(__xludf.DUMMYFUNCTION("IMPORTRANGE(""https://docs.google.com/spreadsheets/d/1IoplUkHhpdaz06xAEPbfFFzhWbaKWpY8mOVlTs7JAaw/edit#gid=8237126"",""H4"")"),3400.0)</f>
        <v>3400</v>
      </c>
      <c r="BI25" s="68"/>
      <c r="BJ25" s="68"/>
      <c r="BK25" s="68"/>
      <c r="BL25" s="68"/>
      <c r="BM25" s="65"/>
      <c r="BN25" s="89">
        <v>-0.1</v>
      </c>
      <c r="BO25" s="103">
        <f>IFERROR(__xludf.DUMMYFUNCTION("IMPORTRANGE(""https://docs.google.com/spreadsheets/d/1IoplUkHhpdaz06xAEPbfFFzhWbaKWpY8mOVlTs7JAaw/edit#gid=8237126"",""H4"")"),3400.0)</f>
        <v>3400</v>
      </c>
      <c r="BP25" s="68"/>
      <c r="BQ25" s="68"/>
      <c r="BR25" s="68"/>
      <c r="BS25" s="68"/>
      <c r="BT25" s="65"/>
      <c r="BU25" s="89">
        <v>-0.1</v>
      </c>
      <c r="BV25" s="103">
        <f>IFERROR(__xludf.DUMMYFUNCTION("IMPORTRANGE(""https://docs.google.com/spreadsheets/d/1IoplUkHhpdaz06xAEPbfFFzhWbaKWpY8mOVlTs7JAaw/edit#gid=8237126"",""H4"")"),3400.0)</f>
        <v>3400</v>
      </c>
      <c r="BW25" s="68"/>
      <c r="BX25" s="68"/>
      <c r="BY25" s="68"/>
      <c r="BZ25" s="68"/>
      <c r="CA25" s="65"/>
      <c r="CB25" s="89">
        <v>-0.1</v>
      </c>
      <c r="CC25" s="103">
        <f>IFERROR(__xludf.DUMMYFUNCTION("IMPORTRANGE(""https://docs.google.com/spreadsheets/d/1IoplUkHhpdaz06xAEPbfFFzhWbaKWpY8mOVlTs7JAaw/edit#gid=8237126"",""H4"")"),3400.0)</f>
        <v>3400</v>
      </c>
      <c r="CD25" s="68"/>
      <c r="CE25" s="68"/>
      <c r="CF25" s="68"/>
      <c r="CG25" s="68"/>
      <c r="CH25" s="65"/>
      <c r="CI25" s="89">
        <v>-0.1</v>
      </c>
      <c r="CJ25" s="103">
        <f>IFERROR(__xludf.DUMMYFUNCTION("IMPORTRANGE(""https://docs.google.com/spreadsheets/d/1IoplUkHhpdaz06xAEPbfFFzhWbaKWpY8mOVlTs7JAaw/edit#gid=8237126"",""H4"")"),3400.0)</f>
        <v>3400</v>
      </c>
      <c r="CK25" s="68"/>
      <c r="CL25" s="68"/>
      <c r="CM25" s="68"/>
      <c r="CN25" s="68"/>
      <c r="CO25" s="65"/>
      <c r="CP25" s="108" t="s">
        <v>34</v>
      </c>
      <c r="CQ25" s="73" t="s">
        <v>23</v>
      </c>
      <c r="CR25" s="68"/>
      <c r="CS25" s="68"/>
      <c r="CT25" s="68"/>
      <c r="CU25" s="68"/>
      <c r="CV25" s="74"/>
      <c r="CW25" s="69">
        <v>46005.0</v>
      </c>
      <c r="CX25" s="112" t="s">
        <v>21</v>
      </c>
      <c r="CY25" s="68"/>
      <c r="CZ25" s="68"/>
      <c r="DA25" s="68"/>
      <c r="DB25" s="68"/>
      <c r="DC25" s="65"/>
      <c r="DD25" s="89">
        <v>-0.1</v>
      </c>
      <c r="DE25" s="103">
        <f>IFERROR(__xludf.DUMMYFUNCTION("IMPORTRANGE(""https://docs.google.com/spreadsheets/d/1IoplUkHhpdaz06xAEPbfFFzhWbaKWpY8mOVlTs7JAaw/edit#gid=8237126"",""I4"")"),4500.0)</f>
        <v>4500</v>
      </c>
      <c r="DF25" s="68"/>
      <c r="DG25" s="68"/>
      <c r="DH25" s="68"/>
      <c r="DI25" s="68"/>
      <c r="DJ25" s="65"/>
      <c r="DK25" s="89">
        <v>-0.1</v>
      </c>
      <c r="DL25" s="103">
        <f>IFERROR(__xludf.DUMMYFUNCTION("IMPORTRANGE(""https://docs.google.com/spreadsheets/d/1IoplUkHhpdaz06xAEPbfFFzhWbaKWpY8mOVlTs7JAaw/edit#gid=8237126"",""I4"")"),4500.0)</f>
        <v>4500</v>
      </c>
      <c r="DM25" s="68"/>
      <c r="DN25" s="68"/>
      <c r="DO25" s="68"/>
      <c r="DP25" s="68"/>
      <c r="DQ25" s="65"/>
      <c r="DR25" s="89">
        <v>-0.1</v>
      </c>
      <c r="DS25" s="103">
        <f>IFERROR(__xludf.DUMMYFUNCTION("IMPORTRANGE(""https://docs.google.com/spreadsheets/d/1IoplUkHhpdaz06xAEPbfFFzhWbaKWpY8mOVlTs7JAaw/edit#gid=8237126"",""I4"")"),4500.0)</f>
        <v>4500</v>
      </c>
      <c r="DT25" s="68"/>
      <c r="DU25" s="68"/>
      <c r="DV25" s="68"/>
      <c r="DW25" s="68"/>
      <c r="DX25" s="65"/>
      <c r="DY25" s="89">
        <v>-0.1</v>
      </c>
      <c r="DZ25" s="103">
        <f>IFERROR(__xludf.DUMMYFUNCTION("IMPORTRANGE(""https://docs.google.com/spreadsheets/d/1IoplUkHhpdaz06xAEPbfFFzhWbaKWpY8mOVlTs7JAaw/edit#gid=8237126"",""I4"")"),4500.0)</f>
        <v>4500</v>
      </c>
      <c r="EA25" s="68"/>
      <c r="EB25" s="68"/>
      <c r="EC25" s="68"/>
      <c r="ED25" s="68"/>
      <c r="EE25" s="65"/>
      <c r="EF25" s="108" t="s">
        <v>34</v>
      </c>
      <c r="EG25" s="78" t="s">
        <v>23</v>
      </c>
      <c r="EH25" s="68"/>
      <c r="EI25" s="68"/>
      <c r="EJ25" s="68"/>
      <c r="EK25" s="68"/>
      <c r="EL25" s="68"/>
      <c r="EM25" s="108" t="s">
        <v>34</v>
      </c>
      <c r="EN25" s="73" t="s">
        <v>23</v>
      </c>
      <c r="EO25" s="68"/>
      <c r="EP25" s="68"/>
      <c r="EQ25" s="68"/>
      <c r="ER25" s="68"/>
      <c r="ES25" s="74"/>
      <c r="ET25" s="108" t="s">
        <v>34</v>
      </c>
      <c r="EU25" s="73" t="s">
        <v>23</v>
      </c>
      <c r="EV25" s="68"/>
      <c r="EW25" s="68"/>
      <c r="EX25" s="68"/>
      <c r="EY25" s="68"/>
      <c r="EZ25" s="74"/>
      <c r="FA25" s="89">
        <v>-0.1</v>
      </c>
      <c r="FB25" s="113">
        <f>IFERROR(__xludf.DUMMYFUNCTION("IMPORTRANGE(""https://docs.google.com/spreadsheets/d/1Wvg6tIioXmHDdnx-1fj_U03owN9rK8XgN6lgHErmPbA/edit#gid=8237126"",""J4"")"),5600.0)</f>
        <v>5600</v>
      </c>
      <c r="FC25" s="68"/>
      <c r="FD25" s="68"/>
      <c r="FE25" s="68"/>
      <c r="FF25" s="68"/>
      <c r="FG25" s="74"/>
      <c r="FH25" s="89">
        <v>-0.1</v>
      </c>
      <c r="FI25" s="113">
        <f>IFERROR(__xludf.DUMMYFUNCTION("IMPORTRANGE(""https://docs.google.com/spreadsheets/d/1Wvg6tIioXmHDdnx-1fj_U03owN9rK8XgN6lgHErmPbA/edit#gid=8237126"",""J4"")"),5600.0)</f>
        <v>5600</v>
      </c>
      <c r="FJ25" s="68"/>
      <c r="FK25" s="68"/>
      <c r="FL25" s="68"/>
      <c r="FM25" s="68"/>
      <c r="FN25" s="74"/>
      <c r="FO25" s="89">
        <v>-0.1</v>
      </c>
      <c r="FP25" s="103">
        <f>IFERROR(__xludf.DUMMYFUNCTION("IMPORTRANGE(""https://docs.google.com/spreadsheets/d/1IoplUkHhpdaz06xAEPbfFFzhWbaKWpY8mOVlTs7JAaw/edit#gid=8237126"",""K4"")"),6500.0)</f>
        <v>6500</v>
      </c>
      <c r="FQ25" s="68"/>
      <c r="FR25" s="68"/>
      <c r="FS25" s="68"/>
      <c r="FT25" s="68"/>
      <c r="FU25" s="65"/>
      <c r="FV25" s="108" t="s">
        <v>34</v>
      </c>
      <c r="FW25" s="112" t="s">
        <v>23</v>
      </c>
      <c r="FX25" s="68"/>
      <c r="FY25" s="68"/>
      <c r="FZ25" s="68"/>
      <c r="GA25" s="68"/>
      <c r="GB25" s="65"/>
      <c r="GC25" s="108" t="s">
        <v>23</v>
      </c>
      <c r="GD25" s="112" t="s">
        <v>23</v>
      </c>
      <c r="GE25" s="68"/>
      <c r="GF25" s="68"/>
      <c r="GG25" s="68"/>
      <c r="GH25" s="68"/>
      <c r="GI25" s="65"/>
      <c r="GJ25" s="89">
        <v>-0.1</v>
      </c>
      <c r="GK25" s="103">
        <f>IFERROR(__xludf.DUMMYFUNCTION("IMPORTRANGE(""https://docs.google.com/spreadsheets/d/1IoplUkHhpdaz06xAEPbfFFzhWbaKWpY8mOVlTs7JAaw/edit#gid=8237126"",""K4"")"),6500.0)</f>
        <v>6500</v>
      </c>
      <c r="GL25" s="68"/>
      <c r="GM25" s="68"/>
      <c r="GN25" s="68"/>
      <c r="GO25" s="68"/>
      <c r="GP25" s="65"/>
      <c r="GQ25" s="89">
        <v>-0.1</v>
      </c>
      <c r="GR25" s="103">
        <f>IFERROR(__xludf.DUMMYFUNCTION("IMPORTRANGE(""https://docs.google.com/spreadsheets/d/1IoplUkHhpdaz06xAEPbfFFzhWbaKWpY8mOVlTs7JAaw/edit#gid=8237126"",""L4"")"),6000.0)</f>
        <v>6000</v>
      </c>
      <c r="GS25" s="68"/>
      <c r="GT25" s="68"/>
      <c r="GU25" s="68"/>
      <c r="GV25" s="68"/>
      <c r="GW25" s="65"/>
      <c r="GX25" s="89">
        <v>-0.1</v>
      </c>
      <c r="GY25" s="103">
        <f>IFERROR(__xludf.DUMMYFUNCTION("IMPORTRANGE(""https://docs.google.com/spreadsheets/d/1IoplUkHhpdaz06xAEPbfFFzhWbaKWpY8mOVlTs7JAaw/edit#gid=8237126"",""L4"")"),6000.0)</f>
        <v>6000</v>
      </c>
      <c r="GZ25" s="68"/>
      <c r="HA25" s="68"/>
      <c r="HB25" s="68"/>
      <c r="HC25" s="68"/>
      <c r="HD25" s="65"/>
      <c r="HE25" s="108" t="s">
        <v>34</v>
      </c>
      <c r="HF25" s="78" t="s">
        <v>23</v>
      </c>
      <c r="HG25" s="68"/>
      <c r="HH25" s="68"/>
      <c r="HI25" s="68"/>
      <c r="HJ25" s="68"/>
      <c r="HK25" s="65"/>
      <c r="HL25" s="89">
        <v>-0.1</v>
      </c>
      <c r="HM25" s="103">
        <f>IFERROR(__xludf.DUMMYFUNCTION("IMPORTRANGE(""https://docs.google.com/spreadsheets/d/1IoplUkHhpdaz06xAEPbfFFzhWbaKWpY8mOVlTs7JAaw/edit#gid=8237126"",""L4"")"),6000.0)</f>
        <v>6000</v>
      </c>
      <c r="HN25" s="68"/>
      <c r="HO25" s="68"/>
      <c r="HP25" s="68"/>
      <c r="HQ25" s="68"/>
      <c r="HR25" s="65"/>
      <c r="HS25" s="124" t="s">
        <v>34</v>
      </c>
      <c r="HT25" s="73" t="s">
        <v>23</v>
      </c>
      <c r="HU25" s="68"/>
      <c r="HV25" s="68"/>
      <c r="HW25" s="68"/>
      <c r="HX25" s="68"/>
      <c r="HY25" s="74"/>
      <c r="HZ25" s="124" t="s">
        <v>34</v>
      </c>
      <c r="IA25" s="73" t="s">
        <v>23</v>
      </c>
      <c r="IB25" s="68"/>
      <c r="IC25" s="68"/>
      <c r="ID25" s="68"/>
      <c r="IE25" s="68"/>
      <c r="IF25" s="74"/>
      <c r="IG25" s="89">
        <v>-0.1</v>
      </c>
      <c r="IH25" s="103">
        <f>IFERROR(__xludf.DUMMYFUNCTION("IMPORTRANGE(""https://docs.google.com/spreadsheets/d/1IoplUkHhpdaz06xAEPbfFFzhWbaKWpY8mOVlTs7JAaw/edit#gid=8237126"",""M4"")"),4500.0)</f>
        <v>4500</v>
      </c>
      <c r="II25" s="68"/>
      <c r="IJ25" s="68"/>
      <c r="IK25" s="68"/>
      <c r="IL25" s="68"/>
      <c r="IM25" s="65"/>
      <c r="IN25" s="89">
        <v>-0.1</v>
      </c>
      <c r="IO25" s="103">
        <f>IFERROR(__xludf.DUMMYFUNCTION("IMPORTRANGE(""https://docs.google.com/spreadsheets/d/1IoplUkHhpdaz06xAEPbfFFzhWbaKWpY8mOVlTs7JAaw/edit#gid=8237126"",""N4"")"),3450.0)</f>
        <v>3450</v>
      </c>
      <c r="IP25" s="68"/>
      <c r="IQ25" s="68"/>
      <c r="IR25" s="68"/>
      <c r="IS25" s="68"/>
      <c r="IT25" s="65"/>
      <c r="IU25" s="89">
        <v>-0.1</v>
      </c>
      <c r="IV25" s="103">
        <f>IFERROR(__xludf.DUMMYFUNCTION("IMPORTRANGE(""https://docs.google.com/spreadsheets/d/1IoplUkHhpdaz06xAEPbfFFzhWbaKWpY8mOVlTs7JAaw/edit#gid=8237126"",""N4"")"),3450.0)</f>
        <v>3450</v>
      </c>
      <c r="IW25" s="68"/>
      <c r="IX25" s="68"/>
      <c r="IY25" s="68"/>
      <c r="IZ25" s="68"/>
      <c r="JA25" s="65"/>
      <c r="JB25" s="89">
        <v>-0.1</v>
      </c>
      <c r="JC25" s="103">
        <f>IFERROR(__xludf.DUMMYFUNCTION("IMPORTRANGE(""https://docs.google.com/spreadsheets/d/1IoplUkHhpdaz06xAEPbfFFzhWbaKWpY8mOVlTs7JAaw/edit#gid=8237126"",""N4"")"),3450.0)</f>
        <v>3450</v>
      </c>
      <c r="JD25" s="68"/>
      <c r="JE25" s="68"/>
      <c r="JF25" s="68"/>
      <c r="JG25" s="68"/>
      <c r="JH25" s="65"/>
      <c r="JI25" s="89">
        <v>-0.1</v>
      </c>
      <c r="JJ25" s="103">
        <f>IFERROR(__xludf.DUMMYFUNCTION("IMPORTRANGE(""https://docs.google.com/spreadsheets/d/1IoplUkHhpdaz06xAEPbfFFzhWbaKWpY8mOVlTs7JAaw/edit#gid=8237126"",""N4"")"),3450.0)</f>
        <v>3450</v>
      </c>
      <c r="JK25" s="68"/>
      <c r="JL25" s="68"/>
      <c r="JM25" s="68"/>
      <c r="JN25" s="68"/>
      <c r="JO25" s="65"/>
      <c r="JP25" s="89">
        <v>-0.1</v>
      </c>
      <c r="JQ25" s="103">
        <f>IFERROR(__xludf.DUMMYFUNCTION("IMPORTRANGE(""https://docs.google.com/spreadsheets/d/1IoplUkHhpdaz06xAEPbfFFzhWbaKWpY8mOVlTs7JAaw/edit#gid=8237126"",""N4"")"),3450.0)</f>
        <v>3450</v>
      </c>
      <c r="JR25" s="68"/>
      <c r="JS25" s="68"/>
      <c r="JT25" s="68"/>
      <c r="JU25" s="68"/>
      <c r="JV25" s="65"/>
      <c r="JW25" s="89">
        <v>-0.1</v>
      </c>
      <c r="JX25" s="103">
        <f>IFERROR(__xludf.DUMMYFUNCTION("IMPORTRANGE(""https://docs.google.com/spreadsheets/d/1IoplUkHhpdaz06xAEPbfFFzhWbaKWpY8mOVlTs7JAaw/edit#gid=8237126"",""N4"")"),3450.0)</f>
        <v>3450</v>
      </c>
      <c r="JY25" s="68"/>
      <c r="JZ25" s="68"/>
      <c r="KA25" s="68"/>
      <c r="KB25" s="68"/>
      <c r="KC25" s="65"/>
      <c r="KD25" s="89">
        <v>-0.1</v>
      </c>
      <c r="KE25" s="103">
        <f>IFERROR(__xludf.DUMMYFUNCTION("IMPORTRANGE(""https://docs.google.com/spreadsheets/d/1IoplUkHhpdaz06xAEPbfFFzhWbaKWpY8mOVlTs7JAaw/edit#gid=8237126"",""N4"")"),3450.0)</f>
        <v>3450</v>
      </c>
      <c r="KF25" s="68"/>
      <c r="KG25" s="68"/>
      <c r="KH25" s="68"/>
      <c r="KI25" s="68"/>
      <c r="KJ25" s="65"/>
      <c r="KK25" s="52"/>
      <c r="KL25" s="52"/>
      <c r="KM25" s="52"/>
      <c r="KN25" s="52"/>
      <c r="KO25" s="52"/>
      <c r="KP25" s="52"/>
      <c r="KQ25" s="52"/>
      <c r="KR25" s="52"/>
    </row>
    <row r="26" ht="13.5" customHeight="1">
      <c r="A26" s="53" t="s">
        <v>69</v>
      </c>
      <c r="B26" s="159" t="s">
        <v>70</v>
      </c>
      <c r="C26" s="195" t="s">
        <v>71</v>
      </c>
      <c r="D26" s="196" t="s">
        <v>67</v>
      </c>
      <c r="E26" s="197">
        <v>10.0</v>
      </c>
      <c r="F26" s="198" t="s">
        <v>68</v>
      </c>
      <c r="G26" s="199">
        <v>4.0</v>
      </c>
      <c r="H26" s="58"/>
      <c r="I26" s="141"/>
      <c r="J26" s="141"/>
      <c r="K26" s="141"/>
      <c r="L26" s="141"/>
      <c r="M26" s="141"/>
      <c r="N26" s="63" t="s">
        <v>20</v>
      </c>
      <c r="O26" s="201"/>
      <c r="P26" s="71"/>
      <c r="Q26" s="89">
        <v>-0.1</v>
      </c>
      <c r="R26" s="103">
        <f>IFERROR(__xludf.DUMMYFUNCTION("IMPORTRANGE(""https://docs.google.com/spreadsheets/d/1IoplUkHhpdaz06xAEPbfFFzhWbaKWpY8mOVlTs7JAaw/edit#gid=8237126"",""H3"")"),3800.0)</f>
        <v>3800</v>
      </c>
      <c r="S26" s="68"/>
      <c r="T26" s="68"/>
      <c r="U26" s="68"/>
      <c r="V26" s="68"/>
      <c r="W26" s="65"/>
      <c r="X26" s="89">
        <v>-0.1</v>
      </c>
      <c r="Y26" s="103">
        <f>IFERROR(__xludf.DUMMYFUNCTION("IMPORTRANGE(""https://docs.google.com/spreadsheets/d/1IoplUkHhpdaz06xAEPbfFFzhWbaKWpY8mOVlTs7JAaw/edit#gid=8237126"",""H3"")"),3800.0)</f>
        <v>3800</v>
      </c>
      <c r="Z26" s="68"/>
      <c r="AA26" s="68"/>
      <c r="AB26" s="68"/>
      <c r="AC26" s="68"/>
      <c r="AD26" s="65"/>
      <c r="AE26" s="89">
        <v>-0.1</v>
      </c>
      <c r="AF26" s="103">
        <f>IFERROR(__xludf.DUMMYFUNCTION("IMPORTRANGE(""https://docs.google.com/spreadsheets/d/1IoplUkHhpdaz06xAEPbfFFzhWbaKWpY8mOVlTs7JAaw/edit#gid=8237126"",""H3"")"),3800.0)</f>
        <v>3800</v>
      </c>
      <c r="AG26" s="68"/>
      <c r="AH26" s="68"/>
      <c r="AI26" s="68"/>
      <c r="AJ26" s="68"/>
      <c r="AK26" s="65"/>
      <c r="AL26" s="89">
        <v>-0.1</v>
      </c>
      <c r="AM26" s="103">
        <f>IFERROR(__xludf.DUMMYFUNCTION("IMPORTRANGE(""https://docs.google.com/spreadsheets/d/1IoplUkHhpdaz06xAEPbfFFzhWbaKWpY8mOVlTs7JAaw/edit#gid=8237126"",""H3"")"),3800.0)</f>
        <v>3800</v>
      </c>
      <c r="AN26" s="68"/>
      <c r="AO26" s="68"/>
      <c r="AP26" s="68"/>
      <c r="AQ26" s="68"/>
      <c r="AR26" s="65"/>
      <c r="AS26" s="89">
        <v>-0.1</v>
      </c>
      <c r="AT26" s="103">
        <f>IFERROR(__xludf.DUMMYFUNCTION("IMPORTRANGE(""https://docs.google.com/spreadsheets/d/1IoplUkHhpdaz06xAEPbfFFzhWbaKWpY8mOVlTs7JAaw/edit#gid=8237126"",""H3"")"),3800.0)</f>
        <v>3800</v>
      </c>
      <c r="AU26" s="68"/>
      <c r="AV26" s="68"/>
      <c r="AW26" s="68"/>
      <c r="AX26" s="68"/>
      <c r="AY26" s="65"/>
      <c r="AZ26" s="89">
        <v>-0.1</v>
      </c>
      <c r="BA26" s="103">
        <f>IFERROR(__xludf.DUMMYFUNCTION("IMPORTRANGE(""https://docs.google.com/spreadsheets/d/1IoplUkHhpdaz06xAEPbfFFzhWbaKWpY8mOVlTs7JAaw/edit#gid=8237126"",""H3"")"),3800.0)</f>
        <v>3800</v>
      </c>
      <c r="BB26" s="68"/>
      <c r="BC26" s="68"/>
      <c r="BD26" s="68"/>
      <c r="BE26" s="68"/>
      <c r="BF26" s="65"/>
      <c r="BG26" s="89">
        <v>-0.1</v>
      </c>
      <c r="BH26" s="103">
        <f>IFERROR(__xludf.DUMMYFUNCTION("IMPORTRANGE(""https://docs.google.com/spreadsheets/d/1IoplUkHhpdaz06xAEPbfFFzhWbaKWpY8mOVlTs7JAaw/edit#gid=8237126"",""H3"")"),3800.0)</f>
        <v>3800</v>
      </c>
      <c r="BI26" s="68"/>
      <c r="BJ26" s="68"/>
      <c r="BK26" s="68"/>
      <c r="BL26" s="68"/>
      <c r="BM26" s="65"/>
      <c r="BN26" s="89">
        <v>-0.1</v>
      </c>
      <c r="BO26" s="103">
        <f>IFERROR(__xludf.DUMMYFUNCTION("IMPORTRANGE(""https://docs.google.com/spreadsheets/d/1IoplUkHhpdaz06xAEPbfFFzhWbaKWpY8mOVlTs7JAaw/edit#gid=8237126"",""H3"")"),3800.0)</f>
        <v>3800</v>
      </c>
      <c r="BP26" s="68"/>
      <c r="BQ26" s="68"/>
      <c r="BR26" s="68"/>
      <c r="BS26" s="68"/>
      <c r="BT26" s="65"/>
      <c r="BU26" s="89">
        <v>-0.1</v>
      </c>
      <c r="BV26" s="103">
        <f>IFERROR(__xludf.DUMMYFUNCTION("IMPORTRANGE(""https://docs.google.com/spreadsheets/d/1IoplUkHhpdaz06xAEPbfFFzhWbaKWpY8mOVlTs7JAaw/edit#gid=8237126"",""H3"")"),3800.0)</f>
        <v>3800</v>
      </c>
      <c r="BW26" s="68"/>
      <c r="BX26" s="68"/>
      <c r="BY26" s="68"/>
      <c r="BZ26" s="68"/>
      <c r="CA26" s="65"/>
      <c r="CB26" s="89">
        <v>-0.1</v>
      </c>
      <c r="CC26" s="103">
        <f>IFERROR(__xludf.DUMMYFUNCTION("IMPORTRANGE(""https://docs.google.com/spreadsheets/d/1IoplUkHhpdaz06xAEPbfFFzhWbaKWpY8mOVlTs7JAaw/edit#gid=8237126"",""H3"")"),3800.0)</f>
        <v>3800</v>
      </c>
      <c r="CD26" s="68"/>
      <c r="CE26" s="68"/>
      <c r="CF26" s="68"/>
      <c r="CG26" s="68"/>
      <c r="CH26" s="65"/>
      <c r="CI26" s="89">
        <v>-0.1</v>
      </c>
      <c r="CJ26" s="103">
        <f>IFERROR(__xludf.DUMMYFUNCTION("IMPORTRANGE(""https://docs.google.com/spreadsheets/d/1IoplUkHhpdaz06xAEPbfFFzhWbaKWpY8mOVlTs7JAaw/edit#gid=8237126"",""H3"")"),3800.0)</f>
        <v>3800</v>
      </c>
      <c r="CK26" s="68"/>
      <c r="CL26" s="68"/>
      <c r="CM26" s="68"/>
      <c r="CN26" s="68"/>
      <c r="CO26" s="65"/>
      <c r="CP26" s="89">
        <v>-0.1</v>
      </c>
      <c r="CQ26" s="103">
        <f>IFERROR(__xludf.DUMMYFUNCTION("IMPORTRANGE(""https://docs.google.com/spreadsheets/d/1IoplUkHhpdaz06xAEPbfFFzhWbaKWpY8mOVlTs7JAaw/edit#gid=8237126"",""H3"")"),3800.0)</f>
        <v>3800</v>
      </c>
      <c r="CR26" s="68"/>
      <c r="CS26" s="68"/>
      <c r="CT26" s="68"/>
      <c r="CU26" s="68"/>
      <c r="CV26" s="65"/>
      <c r="CW26" s="108" t="s">
        <v>34</v>
      </c>
      <c r="CX26" s="73" t="s">
        <v>23</v>
      </c>
      <c r="CY26" s="68"/>
      <c r="CZ26" s="68"/>
      <c r="DA26" s="68"/>
      <c r="DB26" s="68"/>
      <c r="DC26" s="74"/>
      <c r="DD26" s="89">
        <v>-0.1</v>
      </c>
      <c r="DE26" s="113">
        <f>IFERROR(__xludf.DUMMYFUNCTION("IMPORTRANGE(""https://docs.google.com/spreadsheets/d/1Wvg6tIioXmHDdnx-1fj_U03owN9rK8XgN6lgHErmPbA/edit#gid=8237126"",""I3"")"),5150.0)</f>
        <v>5150</v>
      </c>
      <c r="DF26" s="68"/>
      <c r="DG26" s="68"/>
      <c r="DH26" s="68"/>
      <c r="DI26" s="68"/>
      <c r="DJ26" s="74"/>
      <c r="DK26" s="89">
        <v>-0.1</v>
      </c>
      <c r="DL26" s="113">
        <f>IFERROR(__xludf.DUMMYFUNCTION("IMPORTRANGE(""https://docs.google.com/spreadsheets/d/1Wvg6tIioXmHDdnx-1fj_U03owN9rK8XgN6lgHErmPbA/edit#gid=8237126"",""I3"")"),5150.0)</f>
        <v>5150</v>
      </c>
      <c r="DM26" s="68"/>
      <c r="DN26" s="68"/>
      <c r="DO26" s="68"/>
      <c r="DP26" s="68"/>
      <c r="DQ26" s="74"/>
      <c r="DR26" s="108" t="s">
        <v>34</v>
      </c>
      <c r="DS26" s="73" t="s">
        <v>23</v>
      </c>
      <c r="DT26" s="68"/>
      <c r="DU26" s="68"/>
      <c r="DV26" s="68"/>
      <c r="DW26" s="68"/>
      <c r="DX26" s="74"/>
      <c r="DY26" s="89">
        <v>-0.1</v>
      </c>
      <c r="DZ26" s="73">
        <f>IFERROR(__xludf.DUMMYFUNCTION("IMPORTRANGE(""https://docs.google.com/spreadsheets/d/1IoplUkHhpdaz06xAEPbfFFzhWbaKWpY8mOVlTs7JAaw/edit#gid=8237126"",""I3"")"),5000.0)</f>
        <v>5000</v>
      </c>
      <c r="EA26" s="68"/>
      <c r="EB26" s="68"/>
      <c r="EC26" s="68"/>
      <c r="ED26" s="68"/>
      <c r="EE26" s="68"/>
      <c r="EF26" s="108" t="s">
        <v>34</v>
      </c>
      <c r="EG26" s="78" t="s">
        <v>23</v>
      </c>
      <c r="EH26" s="68"/>
      <c r="EI26" s="68"/>
      <c r="EJ26" s="68"/>
      <c r="EK26" s="68"/>
      <c r="EL26" s="68"/>
      <c r="EM26" s="107">
        <v>-0.1</v>
      </c>
      <c r="EN26" s="73">
        <f>IFERROR(__xludf.DUMMYFUNCTION("IMPORTRANGE(""https://docs.google.com/spreadsheets/d/1IoplUkHhpdaz06xAEPbfFFzhWbaKWpY8mOVlTs7JAaw/edit#gid=8237126"",""J3"")"),6300.0)</f>
        <v>6300</v>
      </c>
      <c r="EO26" s="68"/>
      <c r="EP26" s="68"/>
      <c r="EQ26" s="68"/>
      <c r="ER26" s="68"/>
      <c r="ES26" s="68"/>
      <c r="ET26" s="108" t="s">
        <v>34</v>
      </c>
      <c r="EU26" s="73" t="s">
        <v>23</v>
      </c>
      <c r="EV26" s="68"/>
      <c r="EW26" s="68"/>
      <c r="EX26" s="68"/>
      <c r="EY26" s="68"/>
      <c r="EZ26" s="74"/>
      <c r="FA26" s="108" t="s">
        <v>34</v>
      </c>
      <c r="FB26" s="73" t="s">
        <v>23</v>
      </c>
      <c r="FC26" s="68"/>
      <c r="FD26" s="68"/>
      <c r="FE26" s="68"/>
      <c r="FF26" s="68"/>
      <c r="FG26" s="74"/>
      <c r="FH26" s="124" t="s">
        <v>23</v>
      </c>
      <c r="FI26" s="73" t="s">
        <v>23</v>
      </c>
      <c r="FJ26" s="68"/>
      <c r="FK26" s="68"/>
      <c r="FL26" s="68"/>
      <c r="FM26" s="68"/>
      <c r="FN26" s="74"/>
      <c r="FO26" s="89">
        <v>-0.1</v>
      </c>
      <c r="FP26" s="112">
        <f>IFERROR(__xludf.DUMMYFUNCTION("IMPORTRANGE(""https://docs.google.com/spreadsheets/d/1IoplUkHhpdaz06xAEPbfFFzhWbaKWpY8mOVlTs7JAaw/edit#gid=8237126"",""K3"")"),7300.0)</f>
        <v>7300</v>
      </c>
      <c r="FQ26" s="68"/>
      <c r="FR26" s="68"/>
      <c r="FS26" s="68"/>
      <c r="FT26" s="68"/>
      <c r="FU26" s="74"/>
      <c r="FV26" s="89">
        <v>-0.1</v>
      </c>
      <c r="FW26" s="112">
        <f>IFERROR(__xludf.DUMMYFUNCTION("IMPORTRANGE(""https://docs.google.com/spreadsheets/d/1IoplUkHhpdaz06xAEPbfFFzhWbaKWpY8mOVlTs7JAaw/edit#gid=8237126"",""K3"")"),7300.0)</f>
        <v>7300</v>
      </c>
      <c r="FX26" s="68"/>
      <c r="FY26" s="68"/>
      <c r="FZ26" s="68"/>
      <c r="GA26" s="68"/>
      <c r="GB26" s="74"/>
      <c r="GC26" s="108" t="s">
        <v>34</v>
      </c>
      <c r="GD26" s="109" t="s">
        <v>23</v>
      </c>
      <c r="GI26" s="71"/>
      <c r="GJ26" s="89">
        <v>-0.1</v>
      </c>
      <c r="GK26" s="112">
        <f>IFERROR(__xludf.DUMMYFUNCTION("IMPORTRANGE(""https://docs.google.com/spreadsheets/d/1IoplUkHhpdaz06xAEPbfFFzhWbaKWpY8mOVlTs7JAaw/edit#gid=8237126"",""K3"")"),7300.0)</f>
        <v>7300</v>
      </c>
      <c r="GL26" s="68"/>
      <c r="GM26" s="68"/>
      <c r="GN26" s="68"/>
      <c r="GO26" s="68"/>
      <c r="GP26" s="74"/>
      <c r="GQ26" s="89">
        <v>-0.1</v>
      </c>
      <c r="GR26" s="112">
        <f>IFERROR(__xludf.DUMMYFUNCTION("IMPORTRANGE(""https://docs.google.com/spreadsheets/d/1IoplUkHhpdaz06xAEPbfFFzhWbaKWpY8mOVlTs7JAaw/edit#gid=8237126"",""L3"")"),6300.0)</f>
        <v>6300</v>
      </c>
      <c r="GS26" s="68"/>
      <c r="GT26" s="68"/>
      <c r="GU26" s="68"/>
      <c r="GV26" s="68"/>
      <c r="GW26" s="74"/>
      <c r="GX26" s="108" t="s">
        <v>34</v>
      </c>
      <c r="GY26" s="109" t="s">
        <v>23</v>
      </c>
      <c r="HD26" s="71"/>
      <c r="HE26" s="108" t="s">
        <v>34</v>
      </c>
      <c r="HF26" s="78" t="s">
        <v>23</v>
      </c>
      <c r="HG26" s="68"/>
      <c r="HH26" s="68"/>
      <c r="HI26" s="68"/>
      <c r="HJ26" s="68"/>
      <c r="HK26" s="65"/>
      <c r="HL26" s="108" t="s">
        <v>34</v>
      </c>
      <c r="HM26" s="112" t="s">
        <v>23</v>
      </c>
      <c r="HN26" s="68"/>
      <c r="HO26" s="68"/>
      <c r="HP26" s="68"/>
      <c r="HQ26" s="68"/>
      <c r="HR26" s="74"/>
      <c r="HS26" s="108" t="s">
        <v>34</v>
      </c>
      <c r="HT26" s="73" t="s">
        <v>23</v>
      </c>
      <c r="HU26" s="68"/>
      <c r="HV26" s="68"/>
      <c r="HW26" s="68"/>
      <c r="HX26" s="68"/>
      <c r="HY26" s="65"/>
      <c r="HZ26" s="124" t="s">
        <v>34</v>
      </c>
      <c r="IA26" s="73" t="s">
        <v>23</v>
      </c>
      <c r="IB26" s="68"/>
      <c r="IC26" s="68"/>
      <c r="ID26" s="68"/>
      <c r="IE26" s="68"/>
      <c r="IF26" s="74"/>
      <c r="IG26" s="89">
        <v>-0.1</v>
      </c>
      <c r="IH26" s="103">
        <f>IFERROR(__xludf.DUMMYFUNCTION("IMPORTRANGE(""https://docs.google.com/spreadsheets/d/1IoplUkHhpdaz06xAEPbfFFzhWbaKWpY8mOVlTs7JAaw/edit#gid=8237126"",""M3"")"),5000.0)</f>
        <v>5000</v>
      </c>
      <c r="II26" s="68"/>
      <c r="IJ26" s="68"/>
      <c r="IK26" s="68"/>
      <c r="IL26" s="68"/>
      <c r="IM26" s="65"/>
      <c r="IN26" s="89">
        <v>-0.1</v>
      </c>
      <c r="IO26" s="103">
        <f>IFERROR(__xludf.DUMMYFUNCTION("IMPORTRANGE(""https://docs.google.com/spreadsheets/d/1IoplUkHhpdaz06xAEPbfFFzhWbaKWpY8mOVlTs7JAaw/edit#gid=8237126"",""N3"")"),3800.0)</f>
        <v>3800</v>
      </c>
      <c r="IP26" s="68"/>
      <c r="IQ26" s="68"/>
      <c r="IR26" s="68"/>
      <c r="IS26" s="68"/>
      <c r="IT26" s="65"/>
      <c r="IU26" s="89">
        <v>-0.1</v>
      </c>
      <c r="IV26" s="103">
        <f>IFERROR(__xludf.DUMMYFUNCTION("IMPORTRANGE(""https://docs.google.com/spreadsheets/d/1IoplUkHhpdaz06xAEPbfFFzhWbaKWpY8mOVlTs7JAaw/edit#gid=8237126"",""N3"")"),3800.0)</f>
        <v>3800</v>
      </c>
      <c r="IW26" s="68"/>
      <c r="IX26" s="68"/>
      <c r="IY26" s="68"/>
      <c r="IZ26" s="68"/>
      <c r="JA26" s="65"/>
      <c r="JB26" s="89">
        <v>-0.1</v>
      </c>
      <c r="JC26" s="103">
        <f>IFERROR(__xludf.DUMMYFUNCTION("IMPORTRANGE(""https://docs.google.com/spreadsheets/d/1IoplUkHhpdaz06xAEPbfFFzhWbaKWpY8mOVlTs7JAaw/edit#gid=8237126"",""N3"")"),3800.0)</f>
        <v>3800</v>
      </c>
      <c r="JD26" s="68"/>
      <c r="JE26" s="68"/>
      <c r="JF26" s="68"/>
      <c r="JG26" s="68"/>
      <c r="JH26" s="65"/>
      <c r="JI26" s="89">
        <v>-0.1</v>
      </c>
      <c r="JJ26" s="103">
        <f>IFERROR(__xludf.DUMMYFUNCTION("IMPORTRANGE(""https://docs.google.com/spreadsheets/d/1IoplUkHhpdaz06xAEPbfFFzhWbaKWpY8mOVlTs7JAaw/edit#gid=8237126"",""N3"")"),3800.0)</f>
        <v>3800</v>
      </c>
      <c r="JK26" s="68"/>
      <c r="JL26" s="68"/>
      <c r="JM26" s="68"/>
      <c r="JN26" s="68"/>
      <c r="JO26" s="65"/>
      <c r="JP26" s="89">
        <v>-0.1</v>
      </c>
      <c r="JQ26" s="103">
        <f>IFERROR(__xludf.DUMMYFUNCTION("IMPORTRANGE(""https://docs.google.com/spreadsheets/d/1IoplUkHhpdaz06xAEPbfFFzhWbaKWpY8mOVlTs7JAaw/edit#gid=8237126"",""N3"")"),3800.0)</f>
        <v>3800</v>
      </c>
      <c r="JR26" s="68"/>
      <c r="JS26" s="68"/>
      <c r="JT26" s="68"/>
      <c r="JU26" s="68"/>
      <c r="JV26" s="65"/>
      <c r="JW26" s="89">
        <v>-0.1</v>
      </c>
      <c r="JX26" s="103">
        <f>IFERROR(__xludf.DUMMYFUNCTION("IMPORTRANGE(""https://docs.google.com/spreadsheets/d/1IoplUkHhpdaz06xAEPbfFFzhWbaKWpY8mOVlTs7JAaw/edit#gid=8237126"",""N3"")"),3800.0)</f>
        <v>3800</v>
      </c>
      <c r="JY26" s="68"/>
      <c r="JZ26" s="68"/>
      <c r="KA26" s="68"/>
      <c r="KB26" s="68"/>
      <c r="KC26" s="65"/>
      <c r="KD26" s="89">
        <v>-0.1</v>
      </c>
      <c r="KE26" s="103">
        <f>IFERROR(__xludf.DUMMYFUNCTION("IMPORTRANGE(""https://docs.google.com/spreadsheets/d/1IoplUkHhpdaz06xAEPbfFFzhWbaKWpY8mOVlTs7JAaw/edit#gid=8237126"",""N3"")"),3800.0)</f>
        <v>3800</v>
      </c>
      <c r="KF26" s="68"/>
      <c r="KG26" s="68"/>
      <c r="KH26" s="68"/>
      <c r="KI26" s="68"/>
      <c r="KJ26" s="65"/>
      <c r="KK26" s="52"/>
      <c r="KL26" s="52"/>
      <c r="KM26" s="52"/>
      <c r="KN26" s="52"/>
      <c r="KO26" s="52"/>
      <c r="KP26" s="52"/>
      <c r="KQ26" s="52"/>
      <c r="KR26" s="52"/>
    </row>
    <row r="27" ht="13.5" customHeight="1">
      <c r="A27" s="167" t="s">
        <v>72</v>
      </c>
      <c r="B27" s="159" t="s">
        <v>73</v>
      </c>
      <c r="C27" s="202" t="s">
        <v>74</v>
      </c>
      <c r="D27" s="142" t="s">
        <v>67</v>
      </c>
      <c r="E27" s="143">
        <v>12.0</v>
      </c>
      <c r="F27" s="198" t="s">
        <v>68</v>
      </c>
      <c r="G27" s="145">
        <v>4.0</v>
      </c>
      <c r="H27" s="203"/>
      <c r="I27" s="130"/>
      <c r="J27" s="131"/>
      <c r="K27" s="131"/>
      <c r="L27" s="131"/>
      <c r="M27" s="131"/>
      <c r="N27" s="63" t="s">
        <v>20</v>
      </c>
      <c r="O27" s="137"/>
      <c r="P27" s="138"/>
      <c r="Q27" s="89">
        <v>-0.1</v>
      </c>
      <c r="R27" s="103">
        <f>IFERROR(__xludf.DUMMYFUNCTION("IMPORTRANGE(""https://docs.google.com/spreadsheets/d/1IoplUkHhpdaz06xAEPbfFFzhWbaKWpY8mOVlTs7JAaw/edit#gid=8237126"",""H26"")"),5400.0)</f>
        <v>5400</v>
      </c>
      <c r="S27" s="68"/>
      <c r="T27" s="68"/>
      <c r="U27" s="68"/>
      <c r="V27" s="68"/>
      <c r="W27" s="65"/>
      <c r="X27" s="89">
        <v>-0.1</v>
      </c>
      <c r="Y27" s="103">
        <f>IFERROR(__xludf.DUMMYFUNCTION("IMPORTRANGE(""https://docs.google.com/spreadsheets/d/1IoplUkHhpdaz06xAEPbfFFzhWbaKWpY8mOVlTs7JAaw/edit#gid=8237126"",""H26"")"),5400.0)</f>
        <v>5400</v>
      </c>
      <c r="Z27" s="68"/>
      <c r="AA27" s="68"/>
      <c r="AB27" s="68"/>
      <c r="AC27" s="68"/>
      <c r="AD27" s="65"/>
      <c r="AE27" s="89">
        <v>-0.1</v>
      </c>
      <c r="AF27" s="103">
        <f>IFERROR(__xludf.DUMMYFUNCTION("IMPORTRANGE(""https://docs.google.com/spreadsheets/d/1IoplUkHhpdaz06xAEPbfFFzhWbaKWpY8mOVlTs7JAaw/edit#gid=8237126"",""H26"")"),5400.0)</f>
        <v>5400</v>
      </c>
      <c r="AG27" s="68"/>
      <c r="AH27" s="68"/>
      <c r="AI27" s="68"/>
      <c r="AJ27" s="68"/>
      <c r="AK27" s="65"/>
      <c r="AL27" s="89">
        <v>-0.1</v>
      </c>
      <c r="AM27" s="103">
        <f>IFERROR(__xludf.DUMMYFUNCTION("IMPORTRANGE(""https://docs.google.com/spreadsheets/d/1IoplUkHhpdaz06xAEPbfFFzhWbaKWpY8mOVlTs7JAaw/edit#gid=8237126"",""H26"")"),5400.0)</f>
        <v>5400</v>
      </c>
      <c r="AN27" s="68"/>
      <c r="AO27" s="68"/>
      <c r="AP27" s="68"/>
      <c r="AQ27" s="68"/>
      <c r="AR27" s="65"/>
      <c r="AS27" s="89">
        <v>-0.1</v>
      </c>
      <c r="AT27" s="103">
        <f>IFERROR(__xludf.DUMMYFUNCTION("IMPORTRANGE(""https://docs.google.com/spreadsheets/d/1IoplUkHhpdaz06xAEPbfFFzhWbaKWpY8mOVlTs7JAaw/edit#gid=8237126"",""H26"")"),5400.0)</f>
        <v>5400</v>
      </c>
      <c r="AU27" s="68"/>
      <c r="AV27" s="68"/>
      <c r="AW27" s="68"/>
      <c r="AX27" s="68"/>
      <c r="AY27" s="65"/>
      <c r="AZ27" s="89">
        <v>-0.1</v>
      </c>
      <c r="BA27" s="103">
        <f>IFERROR(__xludf.DUMMYFUNCTION("IMPORTRANGE(""https://docs.google.com/spreadsheets/d/1IoplUkHhpdaz06xAEPbfFFzhWbaKWpY8mOVlTs7JAaw/edit#gid=8237126"",""H26"")"),5400.0)</f>
        <v>5400</v>
      </c>
      <c r="BB27" s="68"/>
      <c r="BC27" s="68"/>
      <c r="BD27" s="68"/>
      <c r="BE27" s="68"/>
      <c r="BF27" s="65"/>
      <c r="BG27" s="89">
        <v>-0.1</v>
      </c>
      <c r="BH27" s="103">
        <f>IFERROR(__xludf.DUMMYFUNCTION("IMPORTRANGE(""https://docs.google.com/spreadsheets/d/1IoplUkHhpdaz06xAEPbfFFzhWbaKWpY8mOVlTs7JAaw/edit#gid=8237126"",""H26"")"),5400.0)</f>
        <v>5400</v>
      </c>
      <c r="BI27" s="68"/>
      <c r="BJ27" s="68"/>
      <c r="BK27" s="68"/>
      <c r="BL27" s="68"/>
      <c r="BM27" s="65"/>
      <c r="BN27" s="89">
        <v>-0.1</v>
      </c>
      <c r="BO27" s="103">
        <f>IFERROR(__xludf.DUMMYFUNCTION("IMPORTRANGE(""https://docs.google.com/spreadsheets/d/1IoplUkHhpdaz06xAEPbfFFzhWbaKWpY8mOVlTs7JAaw/edit#gid=8237126"",""H26"")"),5400.0)</f>
        <v>5400</v>
      </c>
      <c r="BP27" s="68"/>
      <c r="BQ27" s="68"/>
      <c r="BR27" s="68"/>
      <c r="BS27" s="68"/>
      <c r="BT27" s="65"/>
      <c r="BU27" s="89">
        <v>-0.1</v>
      </c>
      <c r="BV27" s="103">
        <f>IFERROR(__xludf.DUMMYFUNCTION("IMPORTRANGE(""https://docs.google.com/spreadsheets/d/1IoplUkHhpdaz06xAEPbfFFzhWbaKWpY8mOVlTs7JAaw/edit#gid=8237126"",""H26"")"),5400.0)</f>
        <v>5400</v>
      </c>
      <c r="BW27" s="68"/>
      <c r="BX27" s="68"/>
      <c r="BY27" s="68"/>
      <c r="BZ27" s="68"/>
      <c r="CA27" s="65"/>
      <c r="CB27" s="89">
        <v>-0.1</v>
      </c>
      <c r="CC27" s="103">
        <f>IFERROR(__xludf.DUMMYFUNCTION("IMPORTRANGE(""https://docs.google.com/spreadsheets/d/1IoplUkHhpdaz06xAEPbfFFzhWbaKWpY8mOVlTs7JAaw/edit#gid=8237126"",""H26"")"),5400.0)</f>
        <v>5400</v>
      </c>
      <c r="CD27" s="68"/>
      <c r="CE27" s="68"/>
      <c r="CF27" s="68"/>
      <c r="CG27" s="68"/>
      <c r="CH27" s="65"/>
      <c r="CI27" s="89">
        <v>-0.1</v>
      </c>
      <c r="CJ27" s="103">
        <f>IFERROR(__xludf.DUMMYFUNCTION("IMPORTRANGE(""https://docs.google.com/spreadsheets/d/1IoplUkHhpdaz06xAEPbfFFzhWbaKWpY8mOVlTs7JAaw/edit#gid=8237126"",""H26"")"),5400.0)</f>
        <v>5400</v>
      </c>
      <c r="CK27" s="68"/>
      <c r="CL27" s="68"/>
      <c r="CM27" s="68"/>
      <c r="CN27" s="68"/>
      <c r="CO27" s="65"/>
      <c r="CP27" s="89">
        <v>-0.1</v>
      </c>
      <c r="CQ27" s="103">
        <f>IFERROR(__xludf.DUMMYFUNCTION("IMPORTRANGE(""https://docs.google.com/spreadsheets/d/1IoplUkHhpdaz06xAEPbfFFzhWbaKWpY8mOVlTs7JAaw/edit#gid=8237126"",""H26"")"),5400.0)</f>
        <v>5400</v>
      </c>
      <c r="CR27" s="68"/>
      <c r="CS27" s="68"/>
      <c r="CT27" s="68"/>
      <c r="CU27" s="68"/>
      <c r="CV27" s="65"/>
      <c r="CW27" s="89">
        <v>-0.1</v>
      </c>
      <c r="CX27" s="103">
        <f>IFERROR(__xludf.DUMMYFUNCTION("IMPORTRANGE(""https://docs.google.com/spreadsheets/d/1IoplUkHhpdaz06xAEPbfFFzhWbaKWpY8mOVlTs7JAaw/edit#gid=8237126"",""H26"")"),5400.0)</f>
        <v>5400</v>
      </c>
      <c r="CY27" s="68"/>
      <c r="CZ27" s="68"/>
      <c r="DA27" s="68"/>
      <c r="DB27" s="68"/>
      <c r="DC27" s="65"/>
      <c r="DD27" s="89">
        <v>-0.1</v>
      </c>
      <c r="DE27" s="103">
        <f>IFERROR(__xludf.DUMMYFUNCTION("IMPORTRANGE(""https://docs.google.com/spreadsheets/d/1IoplUkHhpdaz06xAEPbfFFzhWbaKWpY8mOVlTs7JAaw/edit#gid=8237126"",""I26"")"),7400.0)</f>
        <v>7400</v>
      </c>
      <c r="DF27" s="68"/>
      <c r="DG27" s="68"/>
      <c r="DH27" s="68"/>
      <c r="DI27" s="68"/>
      <c r="DJ27" s="65"/>
      <c r="DK27" s="89">
        <v>-0.1</v>
      </c>
      <c r="DL27" s="103">
        <f>IFERROR(__xludf.DUMMYFUNCTION("IMPORTRANGE(""https://docs.google.com/spreadsheets/d/1IoplUkHhpdaz06xAEPbfFFzhWbaKWpY8mOVlTs7JAaw/edit#gid=8237126"",""I26"")"),7400.0)</f>
        <v>7400</v>
      </c>
      <c r="DM27" s="68"/>
      <c r="DN27" s="68"/>
      <c r="DO27" s="68"/>
      <c r="DP27" s="68"/>
      <c r="DQ27" s="65"/>
      <c r="DR27" s="108" t="s">
        <v>34</v>
      </c>
      <c r="DS27" s="76" t="s">
        <v>23</v>
      </c>
      <c r="DT27" s="68"/>
      <c r="DU27" s="68"/>
      <c r="DV27" s="68"/>
      <c r="DW27" s="68"/>
      <c r="DX27" s="74"/>
      <c r="DY27" s="89">
        <v>-0.1</v>
      </c>
      <c r="DZ27" s="103">
        <f>IFERROR(__xludf.DUMMYFUNCTION("IMPORTRANGE(""https://docs.google.com/spreadsheets/d/1IoplUkHhpdaz06xAEPbfFFzhWbaKWpY8mOVlTs7JAaw/edit#gid=8237126"",""I26"")"),7400.0)</f>
        <v>7400</v>
      </c>
      <c r="EA27" s="68"/>
      <c r="EB27" s="68"/>
      <c r="EC27" s="68"/>
      <c r="ED27" s="68"/>
      <c r="EE27" s="65"/>
      <c r="EF27" s="104" t="s">
        <v>34</v>
      </c>
      <c r="EG27" s="78" t="s">
        <v>23</v>
      </c>
      <c r="EH27" s="68"/>
      <c r="EI27" s="68"/>
      <c r="EJ27" s="68"/>
      <c r="EK27" s="68"/>
      <c r="EL27" s="68"/>
      <c r="EM27" s="108" t="s">
        <v>34</v>
      </c>
      <c r="EN27" s="112" t="s">
        <v>23</v>
      </c>
      <c r="EO27" s="68"/>
      <c r="EP27" s="68"/>
      <c r="EQ27" s="68"/>
      <c r="ER27" s="68"/>
      <c r="ES27" s="65"/>
      <c r="ET27" s="107">
        <v>-0.1</v>
      </c>
      <c r="EU27" s="103">
        <f>IFERROR(__xludf.DUMMYFUNCTION("IMPORTRANGE(""https://docs.google.com/spreadsheets/d/1IoplUkHhpdaz06xAEPbfFFzhWbaKWpY8mOVlTs7JAaw/edit#gid=8237126"",""J26"")"),9000.0)</f>
        <v>9000</v>
      </c>
      <c r="EV27" s="68"/>
      <c r="EW27" s="68"/>
      <c r="EX27" s="68"/>
      <c r="EY27" s="68"/>
      <c r="EZ27" s="65"/>
      <c r="FA27" s="89">
        <v>-0.1</v>
      </c>
      <c r="FB27" s="103">
        <f>IFERROR(__xludf.DUMMYFUNCTION("IMPORTRANGE(""https://docs.google.com/spreadsheets/d/1IoplUkHhpdaz06xAEPbfFFzhWbaKWpY8mOVlTs7JAaw/edit#gid=8237126"",""J26"")"),9000.0)</f>
        <v>9000</v>
      </c>
      <c r="FC27" s="68"/>
      <c r="FD27" s="68"/>
      <c r="FE27" s="68"/>
      <c r="FF27" s="68"/>
      <c r="FG27" s="65"/>
      <c r="FH27" s="89">
        <v>-0.1</v>
      </c>
      <c r="FI27" s="103">
        <f>IFERROR(__xludf.DUMMYFUNCTION("IMPORTRANGE(""https://docs.google.com/spreadsheets/d/1IoplUkHhpdaz06xAEPbfFFzhWbaKWpY8mOVlTs7JAaw/edit#gid=8237126"",""J26"")"),9000.0)</f>
        <v>9000</v>
      </c>
      <c r="FJ27" s="68"/>
      <c r="FK27" s="68"/>
      <c r="FL27" s="68"/>
      <c r="FM27" s="68"/>
      <c r="FN27" s="65"/>
      <c r="FO27" s="108" t="s">
        <v>34</v>
      </c>
      <c r="FP27" s="73" t="s">
        <v>23</v>
      </c>
      <c r="FQ27" s="68"/>
      <c r="FR27" s="68"/>
      <c r="FS27" s="68"/>
      <c r="FT27" s="68"/>
      <c r="FU27" s="74"/>
      <c r="FV27" s="89">
        <v>-0.1</v>
      </c>
      <c r="FW27" s="103">
        <f>IFERROR(__xludf.DUMMYFUNCTION("IMPORTRANGE(""https://docs.google.com/spreadsheets/d/1IoplUkHhpdaz06xAEPbfFFzhWbaKWpY8mOVlTs7JAaw/edit#gid=8237126"",""K26"")"),10550.0)</f>
        <v>10550</v>
      </c>
      <c r="FX27" s="68"/>
      <c r="FY27" s="68"/>
      <c r="FZ27" s="68"/>
      <c r="GA27" s="68"/>
      <c r="GB27" s="65"/>
      <c r="GC27" s="89">
        <v>-0.1</v>
      </c>
      <c r="GD27" s="103">
        <f>IFERROR(__xludf.DUMMYFUNCTION("IMPORTRANGE(""https://docs.google.com/spreadsheets/d/1IoplUkHhpdaz06xAEPbfFFzhWbaKWpY8mOVlTs7JAaw/edit#gid=8237126"",""K26"")"),10550.0)</f>
        <v>10550</v>
      </c>
      <c r="GE27" s="68"/>
      <c r="GF27" s="68"/>
      <c r="GG27" s="68"/>
      <c r="GH27" s="68"/>
      <c r="GI27" s="65"/>
      <c r="GJ27" s="108" t="s">
        <v>34</v>
      </c>
      <c r="GK27" s="109" t="s">
        <v>23</v>
      </c>
      <c r="GP27" s="71"/>
      <c r="GQ27" s="89">
        <v>-0.1</v>
      </c>
      <c r="GR27" s="103">
        <f>IFERROR(__xludf.DUMMYFUNCTION("IMPORTRANGE(""https://docs.google.com/spreadsheets/d/1IoplUkHhpdaz06xAEPbfFFzhWbaKWpY8mOVlTs7JAaw/edit#gid=8237126"",""L26"")"),9000.0)</f>
        <v>9000</v>
      </c>
      <c r="GS27" s="68"/>
      <c r="GT27" s="68"/>
      <c r="GU27" s="68"/>
      <c r="GV27" s="68"/>
      <c r="GW27" s="65"/>
      <c r="GX27" s="108" t="s">
        <v>34</v>
      </c>
      <c r="GY27" s="204" t="s">
        <v>23</v>
      </c>
      <c r="HD27" s="71"/>
      <c r="HE27" s="89">
        <v>-0.1</v>
      </c>
      <c r="HF27" s="103">
        <f>IFERROR(__xludf.DUMMYFUNCTION("IMPORTRANGE(""https://docs.google.com/spreadsheets/d/1IoplUkHhpdaz06xAEPbfFFzhWbaKWpY8mOVlTs7JAaw/edit#gid=8237126"",""L26"")"),9000.0)</f>
        <v>9000</v>
      </c>
      <c r="HG27" s="68"/>
      <c r="HH27" s="68"/>
      <c r="HI27" s="68"/>
      <c r="HJ27" s="68"/>
      <c r="HK27" s="65"/>
      <c r="HL27" s="89">
        <v>-0.1</v>
      </c>
      <c r="HM27" s="103">
        <f>IFERROR(__xludf.DUMMYFUNCTION("IMPORTRANGE(""https://docs.google.com/spreadsheets/d/1IoplUkHhpdaz06xAEPbfFFzhWbaKWpY8mOVlTs7JAaw/edit#gid=8237126"",""L26"")"),9000.0)</f>
        <v>9000</v>
      </c>
      <c r="HN27" s="68"/>
      <c r="HO27" s="68"/>
      <c r="HP27" s="68"/>
      <c r="HQ27" s="68"/>
      <c r="HR27" s="65"/>
      <c r="HS27" s="186" t="s">
        <v>34</v>
      </c>
      <c r="HT27" s="73" t="s">
        <v>23</v>
      </c>
      <c r="HU27" s="68"/>
      <c r="HV27" s="68"/>
      <c r="HW27" s="68"/>
      <c r="HX27" s="68"/>
      <c r="HY27" s="65"/>
      <c r="HZ27" s="124" t="s">
        <v>34</v>
      </c>
      <c r="IA27" s="73" t="s">
        <v>23</v>
      </c>
      <c r="IB27" s="68"/>
      <c r="IC27" s="68"/>
      <c r="ID27" s="68"/>
      <c r="IE27" s="68"/>
      <c r="IF27" s="74"/>
      <c r="IG27" s="89">
        <v>-0.1</v>
      </c>
      <c r="IH27" s="103">
        <f>IFERROR(__xludf.DUMMYFUNCTION("IMPORTRANGE(""https://docs.google.com/spreadsheets/d/1IoplUkHhpdaz06xAEPbfFFzhWbaKWpY8mOVlTs7JAaw/edit#gid=8237126"",""M26"")"),7400.0)</f>
        <v>7400</v>
      </c>
      <c r="II27" s="68"/>
      <c r="IJ27" s="68"/>
      <c r="IK27" s="68"/>
      <c r="IL27" s="68"/>
      <c r="IM27" s="65"/>
      <c r="IN27" s="89">
        <v>-0.1</v>
      </c>
      <c r="IO27" s="103">
        <f>IFERROR(__xludf.DUMMYFUNCTION("IMPORTRANGE(""https://docs.google.com/spreadsheets/d/1IoplUkHhpdaz06xAEPbfFFzhWbaKWpY8mOVlTs7JAaw/edit#gid=8237126"",""N26"")"),5400.0)</f>
        <v>5400</v>
      </c>
      <c r="IP27" s="68"/>
      <c r="IQ27" s="68"/>
      <c r="IR27" s="68"/>
      <c r="IS27" s="68"/>
      <c r="IT27" s="65"/>
      <c r="IU27" s="89">
        <v>-0.1</v>
      </c>
      <c r="IV27" s="103">
        <f>IFERROR(__xludf.DUMMYFUNCTION("IMPORTRANGE(""https://docs.google.com/spreadsheets/d/1IoplUkHhpdaz06xAEPbfFFzhWbaKWpY8mOVlTs7JAaw/edit#gid=8237126"",""N26"")"),5400.0)</f>
        <v>5400</v>
      </c>
      <c r="IW27" s="68"/>
      <c r="IX27" s="68"/>
      <c r="IY27" s="68"/>
      <c r="IZ27" s="68"/>
      <c r="JA27" s="65"/>
      <c r="JB27" s="89">
        <v>-0.1</v>
      </c>
      <c r="JC27" s="103">
        <f>IFERROR(__xludf.DUMMYFUNCTION("IMPORTRANGE(""https://docs.google.com/spreadsheets/d/1IoplUkHhpdaz06xAEPbfFFzhWbaKWpY8mOVlTs7JAaw/edit#gid=8237126"",""N26"")"),5400.0)</f>
        <v>5400</v>
      </c>
      <c r="JD27" s="68"/>
      <c r="JE27" s="68"/>
      <c r="JF27" s="68"/>
      <c r="JG27" s="68"/>
      <c r="JH27" s="65"/>
      <c r="JI27" s="89">
        <v>-0.1</v>
      </c>
      <c r="JJ27" s="103">
        <f>IFERROR(__xludf.DUMMYFUNCTION("IMPORTRANGE(""https://docs.google.com/spreadsheets/d/1IoplUkHhpdaz06xAEPbfFFzhWbaKWpY8mOVlTs7JAaw/edit#gid=8237126"",""N26"")"),5400.0)</f>
        <v>5400</v>
      </c>
      <c r="JK27" s="68"/>
      <c r="JL27" s="68"/>
      <c r="JM27" s="68"/>
      <c r="JN27" s="68"/>
      <c r="JO27" s="65"/>
      <c r="JP27" s="89">
        <v>-0.1</v>
      </c>
      <c r="JQ27" s="103">
        <f>IFERROR(__xludf.DUMMYFUNCTION("IMPORTRANGE(""https://docs.google.com/spreadsheets/d/1IoplUkHhpdaz06xAEPbfFFzhWbaKWpY8mOVlTs7JAaw/edit#gid=8237126"",""N26"")"),5400.0)</f>
        <v>5400</v>
      </c>
      <c r="JR27" s="68"/>
      <c r="JS27" s="68"/>
      <c r="JT27" s="68"/>
      <c r="JU27" s="68"/>
      <c r="JV27" s="65"/>
      <c r="JW27" s="89">
        <v>-0.1</v>
      </c>
      <c r="JX27" s="103">
        <f>IFERROR(__xludf.DUMMYFUNCTION("IMPORTRANGE(""https://docs.google.com/spreadsheets/d/1IoplUkHhpdaz06xAEPbfFFzhWbaKWpY8mOVlTs7JAaw/edit#gid=8237126"",""N26"")"),5400.0)</f>
        <v>5400</v>
      </c>
      <c r="JY27" s="68"/>
      <c r="JZ27" s="68"/>
      <c r="KA27" s="68"/>
      <c r="KB27" s="68"/>
      <c r="KC27" s="65"/>
      <c r="KD27" s="89">
        <v>-0.1</v>
      </c>
      <c r="KE27" s="103">
        <f>IFERROR(__xludf.DUMMYFUNCTION("IMPORTRANGE(""https://docs.google.com/spreadsheets/d/1IoplUkHhpdaz06xAEPbfFFzhWbaKWpY8mOVlTs7JAaw/edit#gid=8237126"",""N26"")"),5400.0)</f>
        <v>5400</v>
      </c>
      <c r="KF27" s="68"/>
      <c r="KG27" s="68"/>
      <c r="KH27" s="68"/>
      <c r="KI27" s="68"/>
      <c r="KJ27" s="65"/>
      <c r="KK27" s="52"/>
      <c r="KL27" s="52"/>
      <c r="KM27" s="52"/>
      <c r="KN27" s="52"/>
      <c r="KO27" s="52"/>
      <c r="KP27" s="52"/>
      <c r="KQ27" s="52"/>
      <c r="KR27" s="52"/>
    </row>
    <row r="28" ht="13.5" customHeight="1">
      <c r="A28" s="167" t="s">
        <v>72</v>
      </c>
      <c r="B28" s="205" t="s">
        <v>75</v>
      </c>
      <c r="C28" s="205" t="s">
        <v>76</v>
      </c>
      <c r="D28" s="142" t="s">
        <v>67</v>
      </c>
      <c r="E28" s="143">
        <v>12.0</v>
      </c>
      <c r="F28" s="206" t="s">
        <v>68</v>
      </c>
      <c r="G28" s="145">
        <v>4.0</v>
      </c>
      <c r="H28" s="207"/>
      <c r="I28" s="208"/>
      <c r="J28" s="208"/>
      <c r="K28" s="208"/>
      <c r="L28" s="208"/>
      <c r="M28" s="208"/>
      <c r="N28" s="63" t="s">
        <v>20</v>
      </c>
      <c r="O28" s="137"/>
      <c r="P28" s="138"/>
      <c r="Q28" s="89">
        <v>-0.1</v>
      </c>
      <c r="R28" s="103">
        <f>IFERROR(__xludf.DUMMYFUNCTION("IMPORTRANGE(""https://docs.google.com/spreadsheets/d/1IoplUkHhpdaz06xAEPbfFFzhWbaKWpY8mOVlTs7JAaw/edit#gid=8237126"",""H28"")"),5400.0)</f>
        <v>5400</v>
      </c>
      <c r="S28" s="68"/>
      <c r="T28" s="68"/>
      <c r="U28" s="68"/>
      <c r="V28" s="68"/>
      <c r="W28" s="65"/>
      <c r="X28" s="89">
        <v>-0.1</v>
      </c>
      <c r="Y28" s="103">
        <f>IFERROR(__xludf.DUMMYFUNCTION("IMPORTRANGE(""https://docs.google.com/spreadsheets/d/1IoplUkHhpdaz06xAEPbfFFzhWbaKWpY8mOVlTs7JAaw/edit#gid=8237126"",""H28"")"),5400.0)</f>
        <v>5400</v>
      </c>
      <c r="Z28" s="68"/>
      <c r="AA28" s="68"/>
      <c r="AB28" s="68"/>
      <c r="AC28" s="68"/>
      <c r="AD28" s="65"/>
      <c r="AE28" s="89">
        <v>-0.1</v>
      </c>
      <c r="AF28" s="103">
        <f>IFERROR(__xludf.DUMMYFUNCTION("IMPORTRANGE(""https://docs.google.com/spreadsheets/d/1IoplUkHhpdaz06xAEPbfFFzhWbaKWpY8mOVlTs7JAaw/edit#gid=8237126"",""H28"")"),5400.0)</f>
        <v>5400</v>
      </c>
      <c r="AG28" s="68"/>
      <c r="AH28" s="68"/>
      <c r="AI28" s="68"/>
      <c r="AJ28" s="68"/>
      <c r="AK28" s="65"/>
      <c r="AL28" s="89">
        <v>-0.1</v>
      </c>
      <c r="AM28" s="103">
        <f>IFERROR(__xludf.DUMMYFUNCTION("IMPORTRANGE(""https://docs.google.com/spreadsheets/d/1IoplUkHhpdaz06xAEPbfFFzhWbaKWpY8mOVlTs7JAaw/edit#gid=8237126"",""H28"")"),5400.0)</f>
        <v>5400</v>
      </c>
      <c r="AN28" s="68"/>
      <c r="AO28" s="68"/>
      <c r="AP28" s="68"/>
      <c r="AQ28" s="68"/>
      <c r="AR28" s="65"/>
      <c r="AS28" s="89">
        <v>-0.1</v>
      </c>
      <c r="AT28" s="103">
        <f>IFERROR(__xludf.DUMMYFUNCTION("IMPORTRANGE(""https://docs.google.com/spreadsheets/d/1IoplUkHhpdaz06xAEPbfFFzhWbaKWpY8mOVlTs7JAaw/edit#gid=8237126"",""H28"")"),5400.0)</f>
        <v>5400</v>
      </c>
      <c r="AU28" s="68"/>
      <c r="AV28" s="68"/>
      <c r="AW28" s="68"/>
      <c r="AX28" s="68"/>
      <c r="AY28" s="65"/>
      <c r="AZ28" s="89">
        <v>-0.1</v>
      </c>
      <c r="BA28" s="103">
        <f>IFERROR(__xludf.DUMMYFUNCTION("IMPORTRANGE(""https://docs.google.com/spreadsheets/d/1IoplUkHhpdaz06xAEPbfFFzhWbaKWpY8mOVlTs7JAaw/edit#gid=8237126"",""H28"")"),5400.0)</f>
        <v>5400</v>
      </c>
      <c r="BB28" s="68"/>
      <c r="BC28" s="68"/>
      <c r="BD28" s="68"/>
      <c r="BE28" s="68"/>
      <c r="BF28" s="65"/>
      <c r="BG28" s="89">
        <v>-0.1</v>
      </c>
      <c r="BH28" s="103">
        <f>IFERROR(__xludf.DUMMYFUNCTION("IMPORTRANGE(""https://docs.google.com/spreadsheets/d/1IoplUkHhpdaz06xAEPbfFFzhWbaKWpY8mOVlTs7JAaw/edit#gid=8237126"",""H28"")"),5400.0)</f>
        <v>5400</v>
      </c>
      <c r="BI28" s="68"/>
      <c r="BJ28" s="68"/>
      <c r="BK28" s="68"/>
      <c r="BL28" s="68"/>
      <c r="BM28" s="65"/>
      <c r="BN28" s="89">
        <v>-0.1</v>
      </c>
      <c r="BO28" s="103">
        <f>IFERROR(__xludf.DUMMYFUNCTION("IMPORTRANGE(""https://docs.google.com/spreadsheets/d/1IoplUkHhpdaz06xAEPbfFFzhWbaKWpY8mOVlTs7JAaw/edit#gid=8237126"",""H28"")"),5400.0)</f>
        <v>5400</v>
      </c>
      <c r="BP28" s="68"/>
      <c r="BQ28" s="68"/>
      <c r="BR28" s="68"/>
      <c r="BS28" s="68"/>
      <c r="BT28" s="65"/>
      <c r="BU28" s="89">
        <v>-0.1</v>
      </c>
      <c r="BV28" s="103">
        <f>IFERROR(__xludf.DUMMYFUNCTION("IMPORTRANGE(""https://docs.google.com/spreadsheets/d/1IoplUkHhpdaz06xAEPbfFFzhWbaKWpY8mOVlTs7JAaw/edit#gid=8237126"",""H28"")"),5400.0)</f>
        <v>5400</v>
      </c>
      <c r="BW28" s="68"/>
      <c r="BX28" s="68"/>
      <c r="BY28" s="68"/>
      <c r="BZ28" s="68"/>
      <c r="CA28" s="65"/>
      <c r="CB28" s="89">
        <v>-0.1</v>
      </c>
      <c r="CC28" s="103">
        <f>IFERROR(__xludf.DUMMYFUNCTION("IMPORTRANGE(""https://docs.google.com/spreadsheets/d/1IoplUkHhpdaz06xAEPbfFFzhWbaKWpY8mOVlTs7JAaw/edit#gid=8237126"",""H28"")"),5400.0)</f>
        <v>5400</v>
      </c>
      <c r="CD28" s="68"/>
      <c r="CE28" s="68"/>
      <c r="CF28" s="68"/>
      <c r="CG28" s="68"/>
      <c r="CH28" s="65"/>
      <c r="CI28" s="89">
        <v>-0.1</v>
      </c>
      <c r="CJ28" s="103">
        <f>IFERROR(__xludf.DUMMYFUNCTION("IMPORTRANGE(""https://docs.google.com/spreadsheets/d/1IoplUkHhpdaz06xAEPbfFFzhWbaKWpY8mOVlTs7JAaw/edit#gid=8237126"",""H28"")"),5400.0)</f>
        <v>5400</v>
      </c>
      <c r="CK28" s="68"/>
      <c r="CL28" s="68"/>
      <c r="CM28" s="68"/>
      <c r="CN28" s="68"/>
      <c r="CO28" s="65"/>
      <c r="CP28" s="89">
        <v>-0.1</v>
      </c>
      <c r="CQ28" s="103">
        <f>IFERROR(__xludf.DUMMYFUNCTION("IMPORTRANGE(""https://docs.google.com/spreadsheets/d/1IoplUkHhpdaz06xAEPbfFFzhWbaKWpY8mOVlTs7JAaw/edit#gid=8237126"",""H28"")"),5400.0)</f>
        <v>5400</v>
      </c>
      <c r="CR28" s="68"/>
      <c r="CS28" s="68"/>
      <c r="CT28" s="68"/>
      <c r="CU28" s="68"/>
      <c r="CV28" s="65"/>
      <c r="CW28" s="89">
        <v>-0.1</v>
      </c>
      <c r="CX28" s="73">
        <f>IFERROR(__xludf.DUMMYFUNCTION("IMPORTRANGE(""https://docs.google.com/spreadsheets/d/1Wvg6tIioXmHDdnx-1fj_U03owN9rK8XgN6lgHErmPbA/edit#gid=8237126"",""H28"")"),5400.0)</f>
        <v>5400</v>
      </c>
      <c r="CY28" s="68"/>
      <c r="CZ28" s="68"/>
      <c r="DA28" s="68"/>
      <c r="DB28" s="68"/>
      <c r="DC28" s="68"/>
      <c r="DD28" s="89">
        <v>-0.1</v>
      </c>
      <c r="DE28" s="103">
        <f>IFERROR(__xludf.DUMMYFUNCTION("IMPORTRANGE(""https://docs.google.com/spreadsheets/d/1IoplUkHhpdaz06xAEPbfFFzhWbaKWpY8mOVlTs7JAaw/edit#gid=8237126"",""I28"")"),7400.0)</f>
        <v>7400</v>
      </c>
      <c r="DF28" s="68"/>
      <c r="DG28" s="68"/>
      <c r="DH28" s="68"/>
      <c r="DI28" s="68"/>
      <c r="DJ28" s="65"/>
      <c r="DK28" s="89">
        <v>-0.1</v>
      </c>
      <c r="DL28" s="103">
        <f>IFERROR(__xludf.DUMMYFUNCTION("IMPORTRANGE(""https://docs.google.com/spreadsheets/d/1IoplUkHhpdaz06xAEPbfFFzhWbaKWpY8mOVlTs7JAaw/edit#gid=8237126"",""I28"")"),7400.0)</f>
        <v>7400</v>
      </c>
      <c r="DM28" s="68"/>
      <c r="DN28" s="68"/>
      <c r="DO28" s="68"/>
      <c r="DP28" s="68"/>
      <c r="DQ28" s="65"/>
      <c r="DR28" s="209" t="s">
        <v>34</v>
      </c>
      <c r="DS28" s="73" t="s">
        <v>23</v>
      </c>
      <c r="DT28" s="68"/>
      <c r="DU28" s="68"/>
      <c r="DV28" s="68"/>
      <c r="DW28" s="68"/>
      <c r="DX28" s="68"/>
      <c r="DY28" s="69">
        <v>46002.0</v>
      </c>
      <c r="DZ28" s="112" t="s">
        <v>21</v>
      </c>
      <c r="EA28" s="68"/>
      <c r="EB28" s="68"/>
      <c r="EC28" s="68"/>
      <c r="ED28" s="68"/>
      <c r="EE28" s="65"/>
      <c r="EF28" s="108" t="s">
        <v>21</v>
      </c>
      <c r="EG28" s="112" t="s">
        <v>21</v>
      </c>
      <c r="EH28" s="68"/>
      <c r="EI28" s="68"/>
      <c r="EJ28" s="68"/>
      <c r="EK28" s="68"/>
      <c r="EL28" s="65"/>
      <c r="EM28" s="107">
        <v>-0.1</v>
      </c>
      <c r="EN28" s="73">
        <f>IFERROR(__xludf.DUMMYFUNCTION("IMPORTRANGE(""https://docs.google.com/spreadsheets/d/1IoplUkHhpdaz06xAEPbfFFzhWbaKWpY8mOVlTs7JAaw/edit#gid=8237126"",""J28"")"),9000.0)</f>
        <v>9000</v>
      </c>
      <c r="EO28" s="68"/>
      <c r="EP28" s="68"/>
      <c r="EQ28" s="68"/>
      <c r="ER28" s="68"/>
      <c r="ES28" s="68"/>
      <c r="ET28" s="209" t="s">
        <v>34</v>
      </c>
      <c r="EU28" s="204" t="s">
        <v>23</v>
      </c>
      <c r="EZ28" s="110"/>
      <c r="FA28" s="111">
        <v>-0.1</v>
      </c>
      <c r="FB28" s="73">
        <f>IFERROR(__xludf.DUMMYFUNCTION("IMPORTRANGE(""https://docs.google.com/spreadsheets/d/1IoplUkHhpdaz06xAEPbfFFzhWbaKWpY8mOVlTs7JAaw/edit#gid=8237126"",""J28"")"),9000.0)</f>
        <v>9000</v>
      </c>
      <c r="FC28" s="68"/>
      <c r="FD28" s="68"/>
      <c r="FE28" s="68"/>
      <c r="FF28" s="68"/>
      <c r="FG28" s="68"/>
      <c r="FH28" s="209" t="s">
        <v>34</v>
      </c>
      <c r="FI28" s="113" t="s">
        <v>23</v>
      </c>
      <c r="FJ28" s="68"/>
      <c r="FK28" s="68"/>
      <c r="FL28" s="68"/>
      <c r="FM28" s="68"/>
      <c r="FN28" s="68"/>
      <c r="FO28" s="89">
        <v>-0.1</v>
      </c>
      <c r="FP28" s="73">
        <f>IFERROR(__xludf.DUMMYFUNCTION("IMPORTRANGE(""https://docs.google.com/spreadsheets/d/1IoplUkHhpdaz06xAEPbfFFzhWbaKWpY8mOVlTs7JAaw/edit#gid=8237126"",""K28"")"),10550.0)</f>
        <v>10550</v>
      </c>
      <c r="FQ28" s="68"/>
      <c r="FR28" s="68"/>
      <c r="FS28" s="68"/>
      <c r="FT28" s="68"/>
      <c r="FU28" s="68"/>
      <c r="FV28" s="89">
        <v>-0.1</v>
      </c>
      <c r="FW28" s="73">
        <f>IFERROR(__xludf.DUMMYFUNCTION("IMPORTRANGE(""https://docs.google.com/spreadsheets/d/1IoplUkHhpdaz06xAEPbfFFzhWbaKWpY8mOVlTs7JAaw/edit#gid=8237126"",""K28"")"),10550.0)</f>
        <v>10550</v>
      </c>
      <c r="FX28" s="68"/>
      <c r="FY28" s="68"/>
      <c r="FZ28" s="68"/>
      <c r="GA28" s="68"/>
      <c r="GB28" s="68"/>
      <c r="GC28" s="89">
        <v>-0.1</v>
      </c>
      <c r="GD28" s="73">
        <f>IFERROR(__xludf.DUMMYFUNCTION("IMPORTRANGE(""https://docs.google.com/spreadsheets/d/1IoplUkHhpdaz06xAEPbfFFzhWbaKWpY8mOVlTs7JAaw/edit#gid=8237126"",""K28"")"),10550.0)</f>
        <v>10550</v>
      </c>
      <c r="GE28" s="68"/>
      <c r="GF28" s="68"/>
      <c r="GG28" s="68"/>
      <c r="GH28" s="68"/>
      <c r="GI28" s="68"/>
      <c r="GJ28" s="108" t="s">
        <v>34</v>
      </c>
      <c r="GK28" s="109" t="s">
        <v>23</v>
      </c>
      <c r="GP28" s="71"/>
      <c r="GQ28" s="89">
        <v>-0.1</v>
      </c>
      <c r="GR28" s="73">
        <f>IFERROR(__xludf.DUMMYFUNCTION("IMPORTRANGE(""https://docs.google.com/spreadsheets/d/1IoplUkHhpdaz06xAEPbfFFzhWbaKWpY8mOVlTs7JAaw/edit#gid=8237126"",""L28"")"),9000.0)</f>
        <v>9000</v>
      </c>
      <c r="GS28" s="68"/>
      <c r="GT28" s="68"/>
      <c r="GU28" s="68"/>
      <c r="GV28" s="68"/>
      <c r="GW28" s="68"/>
      <c r="GX28" s="108" t="s">
        <v>34</v>
      </c>
      <c r="GY28" s="204" t="s">
        <v>23</v>
      </c>
      <c r="HD28" s="71"/>
      <c r="HE28" s="108" t="s">
        <v>34</v>
      </c>
      <c r="HF28" s="113" t="s">
        <v>23</v>
      </c>
      <c r="HG28" s="68"/>
      <c r="HH28" s="68"/>
      <c r="HI28" s="68"/>
      <c r="HJ28" s="68"/>
      <c r="HK28" s="65"/>
      <c r="HL28" s="89">
        <v>-0.1</v>
      </c>
      <c r="HM28" s="73">
        <f>IFERROR(__xludf.DUMMYFUNCTION("IMPORTRANGE(""https://docs.google.com/spreadsheets/d/1IoplUkHhpdaz06xAEPbfFFzhWbaKWpY8mOVlTs7JAaw/edit#gid=8237126"",""L28"")"),9000.0)</f>
        <v>9000</v>
      </c>
      <c r="HN28" s="68"/>
      <c r="HO28" s="68"/>
      <c r="HP28" s="68"/>
      <c r="HQ28" s="68"/>
      <c r="HR28" s="68"/>
      <c r="HS28" s="108" t="s">
        <v>34</v>
      </c>
      <c r="HT28" s="73" t="s">
        <v>23</v>
      </c>
      <c r="HU28" s="68"/>
      <c r="HV28" s="68"/>
      <c r="HW28" s="68"/>
      <c r="HX28" s="68"/>
      <c r="HY28" s="65"/>
      <c r="HZ28" s="124" t="s">
        <v>34</v>
      </c>
      <c r="IA28" s="73" t="s">
        <v>23</v>
      </c>
      <c r="IB28" s="68"/>
      <c r="IC28" s="68"/>
      <c r="ID28" s="68"/>
      <c r="IE28" s="68"/>
      <c r="IF28" s="74"/>
      <c r="IG28" s="89">
        <v>-0.1</v>
      </c>
      <c r="IH28" s="103">
        <f>IFERROR(__xludf.DUMMYFUNCTION("IMPORTRANGE(""https://docs.google.com/spreadsheets/d/1IoplUkHhpdaz06xAEPbfFFzhWbaKWpY8mOVlTs7JAaw/edit#gid=8237126"",""M28"")"),7400.0)</f>
        <v>7400</v>
      </c>
      <c r="II28" s="68"/>
      <c r="IJ28" s="68"/>
      <c r="IK28" s="68"/>
      <c r="IL28" s="68"/>
      <c r="IM28" s="65"/>
      <c r="IN28" s="89">
        <v>-0.1</v>
      </c>
      <c r="IO28" s="103">
        <f>IFERROR(__xludf.DUMMYFUNCTION("IMPORTRANGE(""https://docs.google.com/spreadsheets/d/1IoplUkHhpdaz06xAEPbfFFzhWbaKWpY8mOVlTs7JAaw/edit#gid=8237126"",""N28"")"),5400.0)</f>
        <v>5400</v>
      </c>
      <c r="IP28" s="68"/>
      <c r="IQ28" s="68"/>
      <c r="IR28" s="68"/>
      <c r="IS28" s="68"/>
      <c r="IT28" s="65"/>
      <c r="IU28" s="89">
        <v>-0.1</v>
      </c>
      <c r="IV28" s="103">
        <f>IFERROR(__xludf.DUMMYFUNCTION("IMPORTRANGE(""https://docs.google.com/spreadsheets/d/1IoplUkHhpdaz06xAEPbfFFzhWbaKWpY8mOVlTs7JAaw/edit#gid=8237126"",""N28"")"),5400.0)</f>
        <v>5400</v>
      </c>
      <c r="IW28" s="68"/>
      <c r="IX28" s="68"/>
      <c r="IY28" s="68"/>
      <c r="IZ28" s="68"/>
      <c r="JA28" s="65"/>
      <c r="JB28" s="89">
        <v>-0.1</v>
      </c>
      <c r="JC28" s="103">
        <f>IFERROR(__xludf.DUMMYFUNCTION("IMPORTRANGE(""https://docs.google.com/spreadsheets/d/1IoplUkHhpdaz06xAEPbfFFzhWbaKWpY8mOVlTs7JAaw/edit#gid=8237126"",""N28"")"),5400.0)</f>
        <v>5400</v>
      </c>
      <c r="JD28" s="68"/>
      <c r="JE28" s="68"/>
      <c r="JF28" s="68"/>
      <c r="JG28" s="68"/>
      <c r="JH28" s="65"/>
      <c r="JI28" s="89">
        <v>-0.1</v>
      </c>
      <c r="JJ28" s="103">
        <f>IFERROR(__xludf.DUMMYFUNCTION("IMPORTRANGE(""https://docs.google.com/spreadsheets/d/1IoplUkHhpdaz06xAEPbfFFzhWbaKWpY8mOVlTs7JAaw/edit#gid=8237126"",""N28"")"),5400.0)</f>
        <v>5400</v>
      </c>
      <c r="JK28" s="68"/>
      <c r="JL28" s="68"/>
      <c r="JM28" s="68"/>
      <c r="JN28" s="68"/>
      <c r="JO28" s="65"/>
      <c r="JP28" s="89">
        <v>-0.1</v>
      </c>
      <c r="JQ28" s="103">
        <f>IFERROR(__xludf.DUMMYFUNCTION("IMPORTRANGE(""https://docs.google.com/spreadsheets/d/1IoplUkHhpdaz06xAEPbfFFzhWbaKWpY8mOVlTs7JAaw/edit#gid=8237126"",""N28"")"),5400.0)</f>
        <v>5400</v>
      </c>
      <c r="JR28" s="68"/>
      <c r="JS28" s="68"/>
      <c r="JT28" s="68"/>
      <c r="JU28" s="68"/>
      <c r="JV28" s="65"/>
      <c r="JW28" s="89">
        <v>-0.1</v>
      </c>
      <c r="JX28" s="103">
        <f>IFERROR(__xludf.DUMMYFUNCTION("IMPORTRANGE(""https://docs.google.com/spreadsheets/d/1IoplUkHhpdaz06xAEPbfFFzhWbaKWpY8mOVlTs7JAaw/edit#gid=8237126"",""N28"")"),5400.0)</f>
        <v>5400</v>
      </c>
      <c r="JY28" s="68"/>
      <c r="JZ28" s="68"/>
      <c r="KA28" s="68"/>
      <c r="KB28" s="68"/>
      <c r="KC28" s="65"/>
      <c r="KD28" s="89">
        <v>-0.1</v>
      </c>
      <c r="KE28" s="103">
        <f>IFERROR(__xludf.DUMMYFUNCTION("IMPORTRANGE(""https://docs.google.com/spreadsheets/d/1IoplUkHhpdaz06xAEPbfFFzhWbaKWpY8mOVlTs7JAaw/edit#gid=8237126"",""N28"")"),5400.0)</f>
        <v>5400</v>
      </c>
      <c r="KF28" s="68"/>
      <c r="KG28" s="68"/>
      <c r="KH28" s="68"/>
      <c r="KI28" s="68"/>
      <c r="KJ28" s="65"/>
      <c r="KK28" s="52"/>
      <c r="KL28" s="52"/>
      <c r="KM28" s="52"/>
      <c r="KN28" s="52"/>
      <c r="KO28" s="52"/>
      <c r="KP28" s="52"/>
      <c r="KQ28" s="52"/>
      <c r="KR28" s="52"/>
    </row>
    <row r="29" ht="15.0" customHeight="1">
      <c r="A29" s="210">
        <v>41.0</v>
      </c>
      <c r="B29" s="211" t="s">
        <v>40</v>
      </c>
      <c r="C29" s="212" t="s">
        <v>77</v>
      </c>
      <c r="D29" s="80">
        <v>3.0</v>
      </c>
      <c r="E29" s="81">
        <v>8.0</v>
      </c>
      <c r="F29" s="57" t="s">
        <v>19</v>
      </c>
      <c r="G29" s="82">
        <v>2.0</v>
      </c>
      <c r="H29" s="58"/>
      <c r="I29" s="90" t="s">
        <v>31</v>
      </c>
      <c r="J29" s="91"/>
      <c r="K29" s="92"/>
      <c r="L29" s="92"/>
      <c r="M29" s="92"/>
      <c r="N29" s="63" t="s">
        <v>20</v>
      </c>
      <c r="O29" s="137"/>
      <c r="P29" s="138"/>
      <c r="Q29" s="213">
        <v>-0.1</v>
      </c>
      <c r="R29" s="214">
        <f>IFERROR(__xludf.DUMMYFUNCTION("IMPORTRANGE(""https://docs.google.com/spreadsheets/d/1IoplUkHhpdaz06xAEPbfFFzhWbaKWpY8mOVlTs7JAaw/edit#gid=8237126"",""H30"")"),2100.0)</f>
        <v>2100</v>
      </c>
      <c r="S29" s="68"/>
      <c r="T29" s="68"/>
      <c r="U29" s="68"/>
      <c r="V29" s="68"/>
      <c r="W29" s="65"/>
      <c r="X29" s="213">
        <v>-0.1</v>
      </c>
      <c r="Y29" s="214">
        <f>IFERROR(__xludf.DUMMYFUNCTION("IMPORTRANGE(""https://docs.google.com/spreadsheets/d/1IoplUkHhpdaz06xAEPbfFFzhWbaKWpY8mOVlTs7JAaw/edit#gid=8237126"",""H30"")"),2100.0)</f>
        <v>2100</v>
      </c>
      <c r="Z29" s="68"/>
      <c r="AA29" s="68"/>
      <c r="AB29" s="68"/>
      <c r="AC29" s="68"/>
      <c r="AD29" s="65"/>
      <c r="AE29" s="213">
        <v>-0.1</v>
      </c>
      <c r="AF29" s="214">
        <f>IFERROR(__xludf.DUMMYFUNCTION("IMPORTRANGE(""https://docs.google.com/spreadsheets/d/1IoplUkHhpdaz06xAEPbfFFzhWbaKWpY8mOVlTs7JAaw/edit#gid=8237126"",""H30"")"),2100.0)</f>
        <v>2100</v>
      </c>
      <c r="AG29" s="68"/>
      <c r="AH29" s="68"/>
      <c r="AI29" s="68"/>
      <c r="AJ29" s="68"/>
      <c r="AK29" s="65"/>
      <c r="AL29" s="213">
        <v>-0.1</v>
      </c>
      <c r="AM29" s="214">
        <f>IFERROR(__xludf.DUMMYFUNCTION("IMPORTRANGE(""https://docs.google.com/spreadsheets/d/1IoplUkHhpdaz06xAEPbfFFzhWbaKWpY8mOVlTs7JAaw/edit#gid=8237126"",""H30"")"),2100.0)</f>
        <v>2100</v>
      </c>
      <c r="AN29" s="68"/>
      <c r="AO29" s="68"/>
      <c r="AP29" s="68"/>
      <c r="AQ29" s="68"/>
      <c r="AR29" s="65"/>
      <c r="AS29" s="213">
        <v>-0.1</v>
      </c>
      <c r="AT29" s="214">
        <f>IFERROR(__xludf.DUMMYFUNCTION("IMPORTRANGE(""https://docs.google.com/spreadsheets/d/1IoplUkHhpdaz06xAEPbfFFzhWbaKWpY8mOVlTs7JAaw/edit#gid=8237126"",""H30"")"),2100.0)</f>
        <v>2100</v>
      </c>
      <c r="AU29" s="68"/>
      <c r="AV29" s="68"/>
      <c r="AW29" s="68"/>
      <c r="AX29" s="68"/>
      <c r="AY29" s="65"/>
      <c r="AZ29" s="213">
        <v>-0.1</v>
      </c>
      <c r="BA29" s="214">
        <f>IFERROR(__xludf.DUMMYFUNCTION("IMPORTRANGE(""https://docs.google.com/spreadsheets/d/1IoplUkHhpdaz06xAEPbfFFzhWbaKWpY8mOVlTs7JAaw/edit#gid=8237126"",""H30"")"),2100.0)</f>
        <v>2100</v>
      </c>
      <c r="BB29" s="68"/>
      <c r="BC29" s="68"/>
      <c r="BD29" s="68"/>
      <c r="BE29" s="68"/>
      <c r="BF29" s="65"/>
      <c r="BG29" s="213">
        <v>-0.1</v>
      </c>
      <c r="BH29" s="214">
        <f>IFERROR(__xludf.DUMMYFUNCTION("IMPORTRANGE(""https://docs.google.com/spreadsheets/d/1IoplUkHhpdaz06xAEPbfFFzhWbaKWpY8mOVlTs7JAaw/edit#gid=8237126"",""H30"")"),2100.0)</f>
        <v>2100</v>
      </c>
      <c r="BI29" s="68"/>
      <c r="BJ29" s="68"/>
      <c r="BK29" s="68"/>
      <c r="BL29" s="68"/>
      <c r="BM29" s="65"/>
      <c r="BN29" s="213">
        <v>-0.1</v>
      </c>
      <c r="BO29" s="214">
        <f>IFERROR(__xludf.DUMMYFUNCTION("IMPORTRANGE(""https://docs.google.com/spreadsheets/d/1IoplUkHhpdaz06xAEPbfFFzhWbaKWpY8mOVlTs7JAaw/edit#gid=8237126"",""H30"")"),2100.0)</f>
        <v>2100</v>
      </c>
      <c r="BP29" s="68"/>
      <c r="BQ29" s="68"/>
      <c r="BR29" s="68"/>
      <c r="BS29" s="68"/>
      <c r="BT29" s="65"/>
      <c r="BU29" s="213">
        <v>-0.1</v>
      </c>
      <c r="BV29" s="214">
        <f>IFERROR(__xludf.DUMMYFUNCTION("IMPORTRANGE(""https://docs.google.com/spreadsheets/d/1IoplUkHhpdaz06xAEPbfFFzhWbaKWpY8mOVlTs7JAaw/edit#gid=8237126"",""H30"")"),2100.0)</f>
        <v>2100</v>
      </c>
      <c r="BW29" s="68"/>
      <c r="BX29" s="68"/>
      <c r="BY29" s="68"/>
      <c r="BZ29" s="68"/>
      <c r="CA29" s="65"/>
      <c r="CB29" s="213">
        <v>-0.1</v>
      </c>
      <c r="CC29" s="214">
        <f>IFERROR(__xludf.DUMMYFUNCTION("IMPORTRANGE(""https://docs.google.com/spreadsheets/d/1IoplUkHhpdaz06xAEPbfFFzhWbaKWpY8mOVlTs7JAaw/edit#gid=8237126"",""H30"")"),2100.0)</f>
        <v>2100</v>
      </c>
      <c r="CD29" s="68"/>
      <c r="CE29" s="68"/>
      <c r="CF29" s="68"/>
      <c r="CG29" s="68"/>
      <c r="CH29" s="65"/>
      <c r="CI29" s="66">
        <v>-0.2</v>
      </c>
      <c r="CJ29" s="214">
        <f>IFERROR(__xludf.DUMMYFUNCTION("IMPORTRANGE(""https://docs.google.com/spreadsheets/d/1IoplUkHhpdaz06xAEPbfFFzhWbaKWpY8mOVlTs7JAaw/edit#gid=8237126"",""H30"")"),2100.0)</f>
        <v>2100</v>
      </c>
      <c r="CK29" s="68"/>
      <c r="CL29" s="68"/>
      <c r="CM29" s="68"/>
      <c r="CN29" s="68"/>
      <c r="CO29" s="65"/>
      <c r="CP29" s="66">
        <v>-0.2</v>
      </c>
      <c r="CQ29" s="214">
        <f>IFERROR(__xludf.DUMMYFUNCTION("IMPORTRANGE(""https://docs.google.com/spreadsheets/d/1IoplUkHhpdaz06xAEPbfFFzhWbaKWpY8mOVlTs7JAaw/edit#gid=8237126"",""H30"")"),2100.0)</f>
        <v>2100</v>
      </c>
      <c r="CR29" s="68"/>
      <c r="CS29" s="68"/>
      <c r="CT29" s="68"/>
      <c r="CU29" s="68"/>
      <c r="CV29" s="65"/>
      <c r="CW29" s="66">
        <v>-0.2</v>
      </c>
      <c r="CX29" s="214">
        <f>IFERROR(__xludf.DUMMYFUNCTION("IMPORTRANGE(""https://docs.google.com/spreadsheets/d/1IoplUkHhpdaz06xAEPbfFFzhWbaKWpY8mOVlTs7JAaw/edit#gid=8237126"",""H30"")"),2100.0)</f>
        <v>2100</v>
      </c>
      <c r="CY29" s="68"/>
      <c r="CZ29" s="68"/>
      <c r="DA29" s="68"/>
      <c r="DB29" s="68"/>
      <c r="DC29" s="65"/>
      <c r="DD29" s="66">
        <v>-0.2</v>
      </c>
      <c r="DE29" s="214">
        <f>IFERROR(__xludf.DUMMYFUNCTION("IMPORTRANGE(""https://docs.google.com/spreadsheets/d/1IoplUkHhpdaz06xAEPbfFFzhWbaKWpY8mOVlTs7JAaw/edit#gid=8237126"",""I30"")"),2900.0)</f>
        <v>2900</v>
      </c>
      <c r="DF29" s="68"/>
      <c r="DG29" s="68"/>
      <c r="DH29" s="68"/>
      <c r="DI29" s="68"/>
      <c r="DJ29" s="65"/>
      <c r="DK29" s="66">
        <v>-0.2</v>
      </c>
      <c r="DL29" s="214">
        <f>IFERROR(__xludf.DUMMYFUNCTION("IMPORTRANGE(""https://docs.google.com/spreadsheets/d/1IoplUkHhpdaz06xAEPbfFFzhWbaKWpY8mOVlTs7JAaw/edit#gid=8237126"",""I30"")"),2900.0)</f>
        <v>2900</v>
      </c>
      <c r="DM29" s="68"/>
      <c r="DN29" s="68"/>
      <c r="DO29" s="68"/>
      <c r="DP29" s="68"/>
      <c r="DQ29" s="65"/>
      <c r="DR29" s="66">
        <v>-0.2</v>
      </c>
      <c r="DS29" s="214">
        <f>IFERROR(__xludf.DUMMYFUNCTION("IMPORTRANGE(""https://docs.google.com/spreadsheets/d/1IoplUkHhpdaz06xAEPbfFFzhWbaKWpY8mOVlTs7JAaw/edit#gid=8237126"",""I30"")"),2900.0)</f>
        <v>2900</v>
      </c>
      <c r="DT29" s="68"/>
      <c r="DU29" s="68"/>
      <c r="DV29" s="68"/>
      <c r="DW29" s="68"/>
      <c r="DX29" s="65"/>
      <c r="DY29" s="66">
        <v>-0.2</v>
      </c>
      <c r="DZ29" s="214">
        <f>IFERROR(__xludf.DUMMYFUNCTION("IMPORTRANGE(""https://docs.google.com/spreadsheets/d/1IoplUkHhpdaz06xAEPbfFFzhWbaKWpY8mOVlTs7JAaw/edit#gid=8237126"",""I30"")"),2900.0)</f>
        <v>2900</v>
      </c>
      <c r="EA29" s="68"/>
      <c r="EB29" s="68"/>
      <c r="EC29" s="68"/>
      <c r="ED29" s="68"/>
      <c r="EE29" s="65"/>
      <c r="EF29" s="66">
        <v>-0.2</v>
      </c>
      <c r="EG29" s="214">
        <f>IFERROR(__xludf.DUMMYFUNCTION("IMPORTRANGE(""https://docs.google.com/spreadsheets/d/1IoplUkHhpdaz06xAEPbfFFzhWbaKWpY8mOVlTs7JAaw/edit#gid=8237126"",""I30"")"),2900.0)</f>
        <v>2900</v>
      </c>
      <c r="EH29" s="68"/>
      <c r="EI29" s="68"/>
      <c r="EJ29" s="68"/>
      <c r="EK29" s="68"/>
      <c r="EL29" s="65"/>
      <c r="EM29" s="66">
        <v>-0.2</v>
      </c>
      <c r="EN29" s="214">
        <f>IFERROR(__xludf.DUMMYFUNCTION("IMPORTRANGE(""https://docs.google.com/spreadsheets/d/1IoplUkHhpdaz06xAEPbfFFzhWbaKWpY8mOVlTs7JAaw/edit#gid=8237126"",""K30"")"),3800.0)</f>
        <v>3800</v>
      </c>
      <c r="EO29" s="68"/>
      <c r="EP29" s="68"/>
      <c r="EQ29" s="68"/>
      <c r="ER29" s="68"/>
      <c r="ES29" s="65"/>
      <c r="ET29" s="66">
        <v>-0.2</v>
      </c>
      <c r="EU29" s="214">
        <f>IFERROR(__xludf.DUMMYFUNCTION("IMPORTRANGE(""https://docs.google.com/spreadsheets/d/1IoplUkHhpdaz06xAEPbfFFzhWbaKWpY8mOVlTs7JAaw/edit#gid=8237126"",""J30"")"),3300.0)</f>
        <v>3300</v>
      </c>
      <c r="EV29" s="68"/>
      <c r="EW29" s="68"/>
      <c r="EX29" s="68"/>
      <c r="EY29" s="68"/>
      <c r="EZ29" s="65"/>
      <c r="FA29" s="66">
        <v>-0.2</v>
      </c>
      <c r="FB29" s="214">
        <f>IFERROR(__xludf.DUMMYFUNCTION("IMPORTRANGE(""https://docs.google.com/spreadsheets/d/1IoplUkHhpdaz06xAEPbfFFzhWbaKWpY8mOVlTs7JAaw/edit#gid=8237126"",""J30"")"),3300.0)</f>
        <v>3300</v>
      </c>
      <c r="FC29" s="68"/>
      <c r="FD29" s="68"/>
      <c r="FE29" s="68"/>
      <c r="FF29" s="68"/>
      <c r="FG29" s="65"/>
      <c r="FH29" s="66">
        <v>-0.2</v>
      </c>
      <c r="FI29" s="214">
        <f>IFERROR(__xludf.DUMMYFUNCTION("IMPORTRANGE(""https://docs.google.com/spreadsheets/d/1IoplUkHhpdaz06xAEPbfFFzhWbaKWpY8mOVlTs7JAaw/edit#gid=8237126"",""J30"")"),3300.0)</f>
        <v>3300</v>
      </c>
      <c r="FJ29" s="68"/>
      <c r="FK29" s="68"/>
      <c r="FL29" s="68"/>
      <c r="FM29" s="68"/>
      <c r="FN29" s="65"/>
      <c r="FO29" s="66">
        <v>-0.2</v>
      </c>
      <c r="FP29" s="214">
        <f>IFERROR(__xludf.DUMMYFUNCTION("IMPORTRANGE(""https://docs.google.com/spreadsheets/d/1IoplUkHhpdaz06xAEPbfFFzhWbaKWpY8mOVlTs7JAaw/edit#gid=8237126"",""K30"")"),3800.0)</f>
        <v>3800</v>
      </c>
      <c r="FQ29" s="68"/>
      <c r="FR29" s="68"/>
      <c r="FS29" s="68"/>
      <c r="FT29" s="68"/>
      <c r="FU29" s="65"/>
      <c r="FV29" s="66">
        <v>-0.2</v>
      </c>
      <c r="FW29" s="214">
        <f>IFERROR(__xludf.DUMMYFUNCTION("IMPORTRANGE(""https://docs.google.com/spreadsheets/d/1IoplUkHhpdaz06xAEPbfFFzhWbaKWpY8mOVlTs7JAaw/edit#gid=8237126"",""K30"")"),3800.0)</f>
        <v>3800</v>
      </c>
      <c r="FX29" s="68"/>
      <c r="FY29" s="68"/>
      <c r="FZ29" s="68"/>
      <c r="GA29" s="68"/>
      <c r="GB29" s="65"/>
      <c r="GC29" s="66">
        <v>-0.2</v>
      </c>
      <c r="GD29" s="214">
        <f>IFERROR(__xludf.DUMMYFUNCTION("IMPORTRANGE(""https://docs.google.com/spreadsheets/d/1IoplUkHhpdaz06xAEPbfFFzhWbaKWpY8mOVlTs7JAaw/edit#gid=8237126"",""K30"")"),3800.0)</f>
        <v>3800</v>
      </c>
      <c r="GE29" s="68"/>
      <c r="GF29" s="68"/>
      <c r="GG29" s="68"/>
      <c r="GH29" s="68"/>
      <c r="GI29" s="65"/>
      <c r="GJ29" s="66">
        <v>-0.2</v>
      </c>
      <c r="GK29" s="214">
        <f>IFERROR(__xludf.DUMMYFUNCTION("IMPORTRANGE(""https://docs.google.com/spreadsheets/d/1IoplUkHhpdaz06xAEPbfFFzhWbaKWpY8mOVlTs7JAaw/edit#gid=8237126"",""K30"")"),3800.0)</f>
        <v>3800</v>
      </c>
      <c r="GL29" s="68"/>
      <c r="GM29" s="68"/>
      <c r="GN29" s="68"/>
      <c r="GO29" s="68"/>
      <c r="GP29" s="65"/>
      <c r="GQ29" s="66">
        <v>-0.2</v>
      </c>
      <c r="GR29" s="214">
        <f>IFERROR(__xludf.DUMMYFUNCTION("IMPORTRANGE(""https://docs.google.com/spreadsheets/d/1IoplUkHhpdaz06xAEPbfFFzhWbaKWpY8mOVlTs7JAaw/edit#gid=8237126"",""L30"")"),3300.0)</f>
        <v>3300</v>
      </c>
      <c r="GS29" s="68"/>
      <c r="GT29" s="68"/>
      <c r="GU29" s="68"/>
      <c r="GV29" s="68"/>
      <c r="GW29" s="65"/>
      <c r="GX29" s="66">
        <v>-0.2</v>
      </c>
      <c r="GY29" s="214">
        <f>IFERROR(__xludf.DUMMYFUNCTION("IMPORTRANGE(""https://docs.google.com/spreadsheets/d/1IoplUkHhpdaz06xAEPbfFFzhWbaKWpY8mOVlTs7JAaw/edit#gid=8237126"",""L30"")"),3300.0)</f>
        <v>3300</v>
      </c>
      <c r="GZ29" s="68"/>
      <c r="HA29" s="68"/>
      <c r="HB29" s="68"/>
      <c r="HC29" s="68"/>
      <c r="HD29" s="65"/>
      <c r="HE29" s="66">
        <v>-0.2</v>
      </c>
      <c r="HF29" s="214">
        <f>IFERROR(__xludf.DUMMYFUNCTION("IMPORTRANGE(""https://docs.google.com/spreadsheets/d/1IoplUkHhpdaz06xAEPbfFFzhWbaKWpY8mOVlTs7JAaw/edit#gid=8237126"",""L30"")"),3300.0)</f>
        <v>3300</v>
      </c>
      <c r="HG29" s="68"/>
      <c r="HH29" s="68"/>
      <c r="HI29" s="68"/>
      <c r="HJ29" s="68"/>
      <c r="HK29" s="65"/>
      <c r="HL29" s="66">
        <v>-0.2</v>
      </c>
      <c r="HM29" s="214">
        <f>IFERROR(__xludf.DUMMYFUNCTION("IMPORTRANGE(""https://docs.google.com/spreadsheets/d/1IoplUkHhpdaz06xAEPbfFFzhWbaKWpY8mOVlTs7JAaw/edit#gid=8237126"",""L30"")"),3300.0)</f>
        <v>3300</v>
      </c>
      <c r="HN29" s="68"/>
      <c r="HO29" s="68"/>
      <c r="HP29" s="68"/>
      <c r="HQ29" s="68"/>
      <c r="HR29" s="65"/>
      <c r="HS29" s="66">
        <v>-0.2</v>
      </c>
      <c r="HT29" s="214">
        <f>IFERROR(__xludf.DUMMYFUNCTION("IMPORTRANGE(""https://docs.google.com/spreadsheets/d/1IoplUkHhpdaz06xAEPbfFFzhWbaKWpY8mOVlTs7JAaw/edit#gid=8237126"",""M30"")"),2900.0)</f>
        <v>2900</v>
      </c>
      <c r="HU29" s="68"/>
      <c r="HV29" s="68"/>
      <c r="HW29" s="68"/>
      <c r="HX29" s="68"/>
      <c r="HY29" s="65"/>
      <c r="HZ29" s="66">
        <v>-0.2</v>
      </c>
      <c r="IA29" s="214">
        <f>IFERROR(__xludf.DUMMYFUNCTION("IMPORTRANGE(""https://docs.google.com/spreadsheets/d/1IoplUkHhpdaz06xAEPbfFFzhWbaKWpY8mOVlTs7JAaw/edit#gid=8237126"",""M30"")"),2900.0)</f>
        <v>2900</v>
      </c>
      <c r="IB29" s="68"/>
      <c r="IC29" s="68"/>
      <c r="ID29" s="68"/>
      <c r="IE29" s="68"/>
      <c r="IF29" s="65"/>
      <c r="IG29" s="66">
        <v>-0.2</v>
      </c>
      <c r="IH29" s="214">
        <f>IFERROR(__xludf.DUMMYFUNCTION("IMPORTRANGE(""https://docs.google.com/spreadsheets/d/1IoplUkHhpdaz06xAEPbfFFzhWbaKWpY8mOVlTs7JAaw/edit#gid=8237126"",""M30"")"),2900.0)</f>
        <v>2900</v>
      </c>
      <c r="II29" s="68"/>
      <c r="IJ29" s="68"/>
      <c r="IK29" s="68"/>
      <c r="IL29" s="68"/>
      <c r="IM29" s="65"/>
      <c r="IN29" s="66">
        <v>-0.2</v>
      </c>
      <c r="IO29" s="214">
        <f>IFERROR(__xludf.DUMMYFUNCTION("IMPORTRANGE(""https://docs.google.com/spreadsheets/d/1IoplUkHhpdaz06xAEPbfFFzhWbaKWpY8mOVlTs7JAaw/edit#gid=8237126"",""N30"")"),2100.0)</f>
        <v>2100</v>
      </c>
      <c r="IP29" s="68"/>
      <c r="IQ29" s="68"/>
      <c r="IR29" s="68"/>
      <c r="IS29" s="68"/>
      <c r="IT29" s="65"/>
      <c r="IU29" s="66">
        <v>-0.2</v>
      </c>
      <c r="IV29" s="214">
        <f>IFERROR(__xludf.DUMMYFUNCTION("IMPORTRANGE(""https://docs.google.com/spreadsheets/d/1IoplUkHhpdaz06xAEPbfFFzhWbaKWpY8mOVlTs7JAaw/edit#gid=8237126"",""N30"")"),2100.0)</f>
        <v>2100</v>
      </c>
      <c r="IW29" s="68"/>
      <c r="IX29" s="68"/>
      <c r="IY29" s="68"/>
      <c r="IZ29" s="68"/>
      <c r="JA29" s="65"/>
      <c r="JB29" s="66">
        <v>-0.2</v>
      </c>
      <c r="JC29" s="214">
        <f>IFERROR(__xludf.DUMMYFUNCTION("IMPORTRANGE(""https://docs.google.com/spreadsheets/d/1IoplUkHhpdaz06xAEPbfFFzhWbaKWpY8mOVlTs7JAaw/edit#gid=8237126"",""N30"")"),2100.0)</f>
        <v>2100</v>
      </c>
      <c r="JD29" s="68"/>
      <c r="JE29" s="68"/>
      <c r="JF29" s="68"/>
      <c r="JG29" s="68"/>
      <c r="JH29" s="65"/>
      <c r="JI29" s="213">
        <v>-0.1</v>
      </c>
      <c r="JJ29" s="214">
        <f>IFERROR(__xludf.DUMMYFUNCTION("IMPORTRANGE(""https://docs.google.com/spreadsheets/d/1IoplUkHhpdaz06xAEPbfFFzhWbaKWpY8mOVlTs7JAaw/edit#gid=8237126"",""N30"")"),2100.0)</f>
        <v>2100</v>
      </c>
      <c r="JK29" s="68"/>
      <c r="JL29" s="68"/>
      <c r="JM29" s="68"/>
      <c r="JN29" s="68"/>
      <c r="JO29" s="65"/>
      <c r="JP29" s="213">
        <v>-0.1</v>
      </c>
      <c r="JQ29" s="214">
        <f>IFERROR(__xludf.DUMMYFUNCTION("IMPORTRANGE(""https://docs.google.com/spreadsheets/d/1IoplUkHhpdaz06xAEPbfFFzhWbaKWpY8mOVlTs7JAaw/edit#gid=8237126"",""N30"")"),2100.0)</f>
        <v>2100</v>
      </c>
      <c r="JR29" s="68"/>
      <c r="JS29" s="68"/>
      <c r="JT29" s="68"/>
      <c r="JU29" s="68"/>
      <c r="JV29" s="65"/>
      <c r="JW29" s="213">
        <v>-0.1</v>
      </c>
      <c r="JX29" s="214">
        <f>IFERROR(__xludf.DUMMYFUNCTION("IMPORTRANGE(""https://docs.google.com/spreadsheets/d/1IoplUkHhpdaz06xAEPbfFFzhWbaKWpY8mOVlTs7JAaw/edit#gid=8237126"",""N30"")"),2100.0)</f>
        <v>2100</v>
      </c>
      <c r="JY29" s="68"/>
      <c r="JZ29" s="68"/>
      <c r="KA29" s="68"/>
      <c r="KB29" s="68"/>
      <c r="KC29" s="65"/>
      <c r="KD29" s="213">
        <v>-0.1</v>
      </c>
      <c r="KE29" s="214">
        <f>IFERROR(__xludf.DUMMYFUNCTION("IMPORTRANGE(""https://docs.google.com/spreadsheets/d/1IoplUkHhpdaz06xAEPbfFFzhWbaKWpY8mOVlTs7JAaw/edit#gid=8237126"",""N30"")"),2100.0)</f>
        <v>2100</v>
      </c>
      <c r="KF29" s="68"/>
      <c r="KG29" s="68"/>
      <c r="KH29" s="68"/>
      <c r="KI29" s="68"/>
      <c r="KJ29" s="65"/>
      <c r="KK29" s="45"/>
      <c r="KL29" s="45"/>
      <c r="KM29" s="45"/>
      <c r="KN29" s="45"/>
      <c r="KO29" s="45"/>
      <c r="KP29" s="45"/>
      <c r="KQ29" s="45"/>
      <c r="KR29" s="45"/>
    </row>
    <row r="30" ht="15.0" customHeight="1">
      <c r="A30" s="215"/>
      <c r="B30" s="210"/>
      <c r="C30" s="210"/>
      <c r="D30" s="210"/>
      <c r="E30" s="210"/>
      <c r="F30" s="210"/>
      <c r="G30" s="216"/>
      <c r="H30" s="217"/>
      <c r="I30" s="218"/>
      <c r="J30" s="219"/>
      <c r="K30" s="219"/>
      <c r="L30" s="219"/>
      <c r="M30" s="219"/>
      <c r="N30" s="220"/>
      <c r="O30" s="4"/>
      <c r="P30" s="5"/>
      <c r="Q30" s="5"/>
      <c r="R30" s="5"/>
      <c r="S30" s="5"/>
      <c r="T30" s="5"/>
      <c r="U30" s="5"/>
      <c r="V30" s="5"/>
      <c r="W30" s="5"/>
      <c r="X30" s="6" t="s">
        <v>1</v>
      </c>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7" t="s">
        <v>2</v>
      </c>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8" t="s">
        <v>3</v>
      </c>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9" t="s">
        <v>4</v>
      </c>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8" t="s">
        <v>5</v>
      </c>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10" t="s">
        <v>6</v>
      </c>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8" t="s">
        <v>7</v>
      </c>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10" t="s">
        <v>8</v>
      </c>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8" t="s">
        <v>9</v>
      </c>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13"/>
      <c r="KN30" s="13"/>
      <c r="KO30" s="13"/>
      <c r="KP30" s="13"/>
      <c r="KQ30" s="13"/>
      <c r="KR30" s="13"/>
    </row>
    <row r="31" ht="15.0" customHeight="1">
      <c r="A31" s="215"/>
      <c r="B31" s="221" t="s">
        <v>78</v>
      </c>
      <c r="C31" s="222" t="s">
        <v>79</v>
      </c>
      <c r="D31" s="210"/>
      <c r="E31" s="210"/>
      <c r="F31" s="210"/>
      <c r="G31" s="216"/>
      <c r="H31" s="223"/>
      <c r="I31" s="218"/>
      <c r="J31" s="219"/>
      <c r="K31" s="219"/>
      <c r="L31" s="219"/>
      <c r="M31" s="219"/>
      <c r="N31" s="220"/>
      <c r="O31" s="18">
        <v>19.0</v>
      </c>
      <c r="P31" s="19">
        <v>20.0</v>
      </c>
      <c r="Q31" s="18">
        <v>21.0</v>
      </c>
      <c r="R31" s="19">
        <v>22.0</v>
      </c>
      <c r="S31" s="20">
        <v>23.0</v>
      </c>
      <c r="T31" s="21">
        <v>24.0</v>
      </c>
      <c r="U31" s="22">
        <v>25.0</v>
      </c>
      <c r="V31" s="23">
        <v>26.0</v>
      </c>
      <c r="W31" s="23">
        <v>27.0</v>
      </c>
      <c r="X31" s="24">
        <v>28.0</v>
      </c>
      <c r="Y31" s="22">
        <v>1.0</v>
      </c>
      <c r="Z31" s="22">
        <v>2.0</v>
      </c>
      <c r="AA31" s="22">
        <v>3.0</v>
      </c>
      <c r="AB31" s="23">
        <v>4.0</v>
      </c>
      <c r="AC31" s="23">
        <v>5.0</v>
      </c>
      <c r="AD31" s="23">
        <v>6.0</v>
      </c>
      <c r="AE31" s="24">
        <v>7.0</v>
      </c>
      <c r="AF31" s="23">
        <v>8.0</v>
      </c>
      <c r="AG31" s="22">
        <v>9.0</v>
      </c>
      <c r="AH31" s="23">
        <v>10.0</v>
      </c>
      <c r="AI31" s="23">
        <v>11.0</v>
      </c>
      <c r="AJ31" s="23">
        <v>12.0</v>
      </c>
      <c r="AK31" s="23">
        <v>13.0</v>
      </c>
      <c r="AL31" s="24">
        <v>14.0</v>
      </c>
      <c r="AM31" s="23">
        <v>15.0</v>
      </c>
      <c r="AN31" s="22">
        <v>16.0</v>
      </c>
      <c r="AO31" s="23">
        <v>17.0</v>
      </c>
      <c r="AP31" s="23">
        <v>18.0</v>
      </c>
      <c r="AQ31" s="23">
        <v>19.0</v>
      </c>
      <c r="AR31" s="23">
        <v>20.0</v>
      </c>
      <c r="AS31" s="24">
        <v>21.0</v>
      </c>
      <c r="AT31" s="23">
        <v>22.0</v>
      </c>
      <c r="AU31" s="22">
        <v>23.0</v>
      </c>
      <c r="AV31" s="23">
        <v>24.0</v>
      </c>
      <c r="AW31" s="23">
        <v>25.0</v>
      </c>
      <c r="AX31" s="23">
        <v>26.0</v>
      </c>
      <c r="AY31" s="23">
        <v>27.0</v>
      </c>
      <c r="AZ31" s="24">
        <v>28.0</v>
      </c>
      <c r="BA31" s="23">
        <v>29.0</v>
      </c>
      <c r="BB31" s="22">
        <v>30.0</v>
      </c>
      <c r="BC31" s="22">
        <v>31.0</v>
      </c>
      <c r="BD31" s="22">
        <v>1.0</v>
      </c>
      <c r="BE31" s="22">
        <v>2.0</v>
      </c>
      <c r="BF31" s="22">
        <v>3.0</v>
      </c>
      <c r="BG31" s="24">
        <v>4.0</v>
      </c>
      <c r="BH31" s="22">
        <v>5.0</v>
      </c>
      <c r="BI31" s="22">
        <v>6.0</v>
      </c>
      <c r="BJ31" s="22">
        <v>7.0</v>
      </c>
      <c r="BK31" s="22">
        <v>8.0</v>
      </c>
      <c r="BL31" s="22">
        <v>9.0</v>
      </c>
      <c r="BM31" s="22">
        <v>10.0</v>
      </c>
      <c r="BN31" s="24">
        <v>11.0</v>
      </c>
      <c r="BO31" s="22">
        <v>12.0</v>
      </c>
      <c r="BP31" s="22">
        <v>13.0</v>
      </c>
      <c r="BQ31" s="22">
        <v>14.0</v>
      </c>
      <c r="BR31" s="22">
        <v>15.0</v>
      </c>
      <c r="BS31" s="22">
        <v>16.0</v>
      </c>
      <c r="BT31" s="22">
        <v>17.0</v>
      </c>
      <c r="BU31" s="24">
        <v>18.0</v>
      </c>
      <c r="BV31" s="22">
        <v>19.0</v>
      </c>
      <c r="BW31" s="22">
        <v>20.0</v>
      </c>
      <c r="BX31" s="22">
        <v>21.0</v>
      </c>
      <c r="BY31" s="22">
        <v>22.0</v>
      </c>
      <c r="BZ31" s="22">
        <v>23.0</v>
      </c>
      <c r="CA31" s="22">
        <v>24.0</v>
      </c>
      <c r="CB31" s="24">
        <v>25.0</v>
      </c>
      <c r="CC31" s="22">
        <v>26.0</v>
      </c>
      <c r="CD31" s="22">
        <v>27.0</v>
      </c>
      <c r="CE31" s="22">
        <v>28.0</v>
      </c>
      <c r="CF31" s="22">
        <v>29.0</v>
      </c>
      <c r="CG31" s="22">
        <v>30.0</v>
      </c>
      <c r="CH31" s="22">
        <v>1.0</v>
      </c>
      <c r="CI31" s="24">
        <v>2.0</v>
      </c>
      <c r="CJ31" s="22">
        <v>3.0</v>
      </c>
      <c r="CK31" s="22">
        <v>4.0</v>
      </c>
      <c r="CL31" s="22">
        <v>5.0</v>
      </c>
      <c r="CM31" s="22">
        <v>6.0</v>
      </c>
      <c r="CN31" s="22">
        <v>7.0</v>
      </c>
      <c r="CO31" s="22">
        <v>8.0</v>
      </c>
      <c r="CP31" s="24">
        <v>9.0</v>
      </c>
      <c r="CQ31" s="22">
        <v>10.0</v>
      </c>
      <c r="CR31" s="25">
        <v>11.0</v>
      </c>
      <c r="CS31" s="22">
        <v>12.0</v>
      </c>
      <c r="CT31" s="22">
        <v>13.0</v>
      </c>
      <c r="CU31" s="22">
        <v>14.0</v>
      </c>
      <c r="CV31" s="22">
        <v>15.0</v>
      </c>
      <c r="CW31" s="24">
        <v>16.0</v>
      </c>
      <c r="CX31" s="22">
        <v>17.0</v>
      </c>
      <c r="CY31" s="22">
        <v>18.0</v>
      </c>
      <c r="CZ31" s="22">
        <v>19.0</v>
      </c>
      <c r="DA31" s="22">
        <v>20.0</v>
      </c>
      <c r="DB31" s="22">
        <v>21.0</v>
      </c>
      <c r="DC31" s="22">
        <v>22.0</v>
      </c>
      <c r="DD31" s="24">
        <v>23.0</v>
      </c>
      <c r="DE31" s="22">
        <v>24.0</v>
      </c>
      <c r="DF31" s="22">
        <v>25.0</v>
      </c>
      <c r="DG31" s="22">
        <v>26.0</v>
      </c>
      <c r="DH31" s="22">
        <v>27.0</v>
      </c>
      <c r="DI31" s="22">
        <v>28.0</v>
      </c>
      <c r="DJ31" s="22">
        <v>29.0</v>
      </c>
      <c r="DK31" s="24">
        <v>30.0</v>
      </c>
      <c r="DL31" s="22">
        <v>31.0</v>
      </c>
      <c r="DM31" s="22">
        <v>1.0</v>
      </c>
      <c r="DN31" s="22">
        <v>2.0</v>
      </c>
      <c r="DO31" s="22">
        <v>3.0</v>
      </c>
      <c r="DP31" s="22">
        <v>4.0</v>
      </c>
      <c r="DQ31" s="22">
        <v>5.0</v>
      </c>
      <c r="DR31" s="24">
        <v>6.0</v>
      </c>
      <c r="DS31" s="22">
        <v>7.0</v>
      </c>
      <c r="DT31" s="25">
        <v>8.0</v>
      </c>
      <c r="DU31" s="22">
        <v>9.0</v>
      </c>
      <c r="DV31" s="22">
        <v>10.0</v>
      </c>
      <c r="DW31" s="22">
        <v>11.0</v>
      </c>
      <c r="DX31" s="22">
        <v>12.0</v>
      </c>
      <c r="DY31" s="24">
        <v>13.0</v>
      </c>
      <c r="DZ31" s="22">
        <v>14.0</v>
      </c>
      <c r="EA31" s="22">
        <v>15.0</v>
      </c>
      <c r="EB31" s="22">
        <v>16.0</v>
      </c>
      <c r="EC31" s="22">
        <v>17.0</v>
      </c>
      <c r="ED31" s="22">
        <v>18.0</v>
      </c>
      <c r="EE31" s="22">
        <v>19.0</v>
      </c>
      <c r="EF31" s="24">
        <v>20.0</v>
      </c>
      <c r="EG31" s="22">
        <v>21.0</v>
      </c>
      <c r="EH31" s="25">
        <v>22.0</v>
      </c>
      <c r="EI31" s="22">
        <v>23.0</v>
      </c>
      <c r="EJ31" s="22">
        <v>24.0</v>
      </c>
      <c r="EK31" s="22">
        <v>25.0</v>
      </c>
      <c r="EL31" s="22">
        <v>26.0</v>
      </c>
      <c r="EM31" s="24">
        <v>27.0</v>
      </c>
      <c r="EN31" s="22">
        <v>28.0</v>
      </c>
      <c r="EO31" s="22">
        <v>29.0</v>
      </c>
      <c r="EP31" s="22">
        <v>30.0</v>
      </c>
      <c r="EQ31" s="22">
        <v>1.0</v>
      </c>
      <c r="ER31" s="22">
        <v>2.0</v>
      </c>
      <c r="ES31" s="22">
        <v>3.0</v>
      </c>
      <c r="ET31" s="24">
        <v>4.0</v>
      </c>
      <c r="EU31" s="22">
        <v>5.0</v>
      </c>
      <c r="EV31" s="22">
        <v>6.0</v>
      </c>
      <c r="EW31" s="22">
        <v>7.0</v>
      </c>
      <c r="EX31" s="22">
        <v>8.0</v>
      </c>
      <c r="EY31" s="22">
        <v>9.0</v>
      </c>
      <c r="EZ31" s="22">
        <v>10.0</v>
      </c>
      <c r="FA31" s="24">
        <v>11.0</v>
      </c>
      <c r="FB31" s="22">
        <v>12.0</v>
      </c>
      <c r="FC31" s="25">
        <v>13.0</v>
      </c>
      <c r="FD31" s="22">
        <v>14.0</v>
      </c>
      <c r="FE31" s="22">
        <v>15.0</v>
      </c>
      <c r="FF31" s="22">
        <v>16.0</v>
      </c>
      <c r="FG31" s="22">
        <v>17.0</v>
      </c>
      <c r="FH31" s="24">
        <v>18.0</v>
      </c>
      <c r="FI31" s="22">
        <v>19.0</v>
      </c>
      <c r="FJ31" s="25">
        <v>20.0</v>
      </c>
      <c r="FK31" s="22">
        <v>21.0</v>
      </c>
      <c r="FL31" s="22">
        <v>22.0</v>
      </c>
      <c r="FM31" s="22">
        <v>23.0</v>
      </c>
      <c r="FN31" s="22">
        <v>24.0</v>
      </c>
      <c r="FO31" s="24">
        <v>25.0</v>
      </c>
      <c r="FP31" s="22">
        <v>26.0</v>
      </c>
      <c r="FQ31" s="25">
        <v>27.0</v>
      </c>
      <c r="FR31" s="22">
        <v>28.0</v>
      </c>
      <c r="FS31" s="22">
        <v>29.0</v>
      </c>
      <c r="FT31" s="22">
        <v>30.0</v>
      </c>
      <c r="FU31" s="22">
        <v>31.0</v>
      </c>
      <c r="FV31" s="24">
        <v>1.0</v>
      </c>
      <c r="FW31" s="26">
        <v>2.0</v>
      </c>
      <c r="FX31" s="27">
        <v>3.0</v>
      </c>
      <c r="FY31" s="22">
        <v>4.0</v>
      </c>
      <c r="FZ31" s="22">
        <v>5.0</v>
      </c>
      <c r="GA31" s="22">
        <v>6.0</v>
      </c>
      <c r="GB31" s="22">
        <v>7.0</v>
      </c>
      <c r="GC31" s="24">
        <v>8.0</v>
      </c>
      <c r="GD31" s="22">
        <v>9.0</v>
      </c>
      <c r="GE31" s="22">
        <v>10.0</v>
      </c>
      <c r="GF31" s="22">
        <v>11.0</v>
      </c>
      <c r="GG31" s="22">
        <v>12.0</v>
      </c>
      <c r="GH31" s="22">
        <v>13.0</v>
      </c>
      <c r="GI31" s="22">
        <v>14.0</v>
      </c>
      <c r="GJ31" s="24">
        <v>15.0</v>
      </c>
      <c r="GK31" s="22">
        <v>16.0</v>
      </c>
      <c r="GL31" s="22">
        <v>17.0</v>
      </c>
      <c r="GM31" s="22">
        <v>18.0</v>
      </c>
      <c r="GN31" s="22">
        <v>19.0</v>
      </c>
      <c r="GO31" s="22">
        <v>20.0</v>
      </c>
      <c r="GP31" s="22">
        <v>21.0</v>
      </c>
      <c r="GQ31" s="24">
        <v>22.0</v>
      </c>
      <c r="GR31" s="22">
        <v>23.0</v>
      </c>
      <c r="GS31" s="22">
        <v>24.0</v>
      </c>
      <c r="GT31" s="22">
        <v>25.0</v>
      </c>
      <c r="GU31" s="22">
        <v>26.0</v>
      </c>
      <c r="GV31" s="22">
        <v>27.0</v>
      </c>
      <c r="GW31" s="22">
        <v>28.0</v>
      </c>
      <c r="GX31" s="24">
        <v>29.0</v>
      </c>
      <c r="GY31" s="22">
        <v>30.0</v>
      </c>
      <c r="GZ31" s="22">
        <v>31.0</v>
      </c>
      <c r="HA31" s="22">
        <v>1.0</v>
      </c>
      <c r="HB31" s="22">
        <v>2.0</v>
      </c>
      <c r="HC31" s="22">
        <v>3.0</v>
      </c>
      <c r="HD31" s="22">
        <v>4.0</v>
      </c>
      <c r="HE31" s="24">
        <v>5.0</v>
      </c>
      <c r="HF31" s="22">
        <v>6.0</v>
      </c>
      <c r="HG31" s="22">
        <v>7.0</v>
      </c>
      <c r="HH31" s="22">
        <v>8.0</v>
      </c>
      <c r="HI31" s="22">
        <v>9.0</v>
      </c>
      <c r="HJ31" s="22">
        <v>10.0</v>
      </c>
      <c r="HK31" s="22">
        <v>11.0</v>
      </c>
      <c r="HL31" s="24">
        <v>12.0</v>
      </c>
      <c r="HM31" s="22">
        <v>13.0</v>
      </c>
      <c r="HN31" s="22">
        <v>14.0</v>
      </c>
      <c r="HO31" s="22">
        <v>15.0</v>
      </c>
      <c r="HP31" s="22">
        <v>16.0</v>
      </c>
      <c r="HQ31" s="22">
        <v>17.0</v>
      </c>
      <c r="HR31" s="22">
        <v>18.0</v>
      </c>
      <c r="HS31" s="24">
        <v>19.0</v>
      </c>
      <c r="HT31" s="22">
        <v>20.0</v>
      </c>
      <c r="HU31" s="22">
        <v>21.0</v>
      </c>
      <c r="HV31" s="22">
        <v>22.0</v>
      </c>
      <c r="HW31" s="22">
        <v>23.0</v>
      </c>
      <c r="HX31" s="22">
        <v>24.0</v>
      </c>
      <c r="HY31" s="22">
        <v>25.0</v>
      </c>
      <c r="HZ31" s="24">
        <v>26.0</v>
      </c>
      <c r="IA31" s="22">
        <v>27.0</v>
      </c>
      <c r="IB31" s="25">
        <v>28.0</v>
      </c>
      <c r="IC31" s="22">
        <v>29.0</v>
      </c>
      <c r="ID31" s="22">
        <v>30.0</v>
      </c>
      <c r="IE31" s="22">
        <v>1.0</v>
      </c>
      <c r="IF31" s="22">
        <v>2.0</v>
      </c>
      <c r="IG31" s="24">
        <v>3.0</v>
      </c>
      <c r="IH31" s="22">
        <v>4.0</v>
      </c>
      <c r="II31" s="22">
        <v>5.0</v>
      </c>
      <c r="IJ31" s="22">
        <v>6.0</v>
      </c>
      <c r="IK31" s="22">
        <v>7.0</v>
      </c>
      <c r="IL31" s="22">
        <v>8.0</v>
      </c>
      <c r="IM31" s="22">
        <v>9.0</v>
      </c>
      <c r="IN31" s="24">
        <v>10.0</v>
      </c>
      <c r="IO31" s="26">
        <v>11.0</v>
      </c>
      <c r="IP31" s="28">
        <v>12.0</v>
      </c>
      <c r="IQ31" s="22">
        <v>13.0</v>
      </c>
      <c r="IR31" s="22">
        <v>14.0</v>
      </c>
      <c r="IS31" s="22">
        <v>15.0</v>
      </c>
      <c r="IT31" s="22">
        <v>16.0</v>
      </c>
      <c r="IU31" s="24">
        <v>17.0</v>
      </c>
      <c r="IV31" s="22">
        <v>18.0</v>
      </c>
      <c r="IW31" s="22">
        <v>19.0</v>
      </c>
      <c r="IX31" s="22">
        <v>20.0</v>
      </c>
      <c r="IY31" s="22">
        <v>21.0</v>
      </c>
      <c r="IZ31" s="22">
        <v>22.0</v>
      </c>
      <c r="JA31" s="22">
        <v>23.0</v>
      </c>
      <c r="JB31" s="24">
        <v>24.0</v>
      </c>
      <c r="JC31" s="22">
        <v>25.0</v>
      </c>
      <c r="JD31" s="22">
        <v>26.0</v>
      </c>
      <c r="JE31" s="22">
        <v>27.0</v>
      </c>
      <c r="JF31" s="22">
        <v>28.0</v>
      </c>
      <c r="JG31" s="22">
        <v>29.0</v>
      </c>
      <c r="JH31" s="22">
        <v>30.0</v>
      </c>
      <c r="JI31" s="24">
        <v>31.0</v>
      </c>
      <c r="JJ31" s="22">
        <v>1.0</v>
      </c>
      <c r="JK31" s="22">
        <v>2.0</v>
      </c>
      <c r="JL31" s="22">
        <v>3.0</v>
      </c>
      <c r="JM31" s="22">
        <v>4.0</v>
      </c>
      <c r="JN31" s="22">
        <v>5.0</v>
      </c>
      <c r="JO31" s="22">
        <v>6.0</v>
      </c>
      <c r="JP31" s="24">
        <v>7.0</v>
      </c>
      <c r="JQ31" s="22">
        <v>8.0</v>
      </c>
      <c r="JR31" s="22">
        <v>9.0</v>
      </c>
      <c r="JS31" s="22">
        <v>10.0</v>
      </c>
      <c r="JT31" s="22">
        <v>11.0</v>
      </c>
      <c r="JU31" s="22">
        <v>12.0</v>
      </c>
      <c r="JV31" s="22">
        <v>13.0</v>
      </c>
      <c r="JW31" s="24">
        <v>14.0</v>
      </c>
      <c r="JX31" s="22">
        <v>15.0</v>
      </c>
      <c r="JY31" s="22">
        <v>16.0</v>
      </c>
      <c r="JZ31" s="22">
        <v>17.0</v>
      </c>
      <c r="KA31" s="22">
        <v>18.0</v>
      </c>
      <c r="KB31" s="22">
        <v>19.0</v>
      </c>
      <c r="KC31" s="22">
        <v>20.0</v>
      </c>
      <c r="KD31" s="24">
        <v>21.0</v>
      </c>
      <c r="KE31" s="22">
        <v>22.0</v>
      </c>
      <c r="KF31" s="22">
        <v>23.0</v>
      </c>
      <c r="KG31" s="22">
        <v>24.0</v>
      </c>
      <c r="KH31" s="22">
        <v>25.0</v>
      </c>
      <c r="KI31" s="22">
        <v>26.0</v>
      </c>
      <c r="KJ31" s="22">
        <v>27.0</v>
      </c>
      <c r="KK31" s="22">
        <v>28.0</v>
      </c>
      <c r="KL31" s="22">
        <v>29.0</v>
      </c>
      <c r="KM31" s="28"/>
      <c r="KN31" s="28"/>
      <c r="KO31" s="28"/>
      <c r="KP31" s="28"/>
      <c r="KQ31" s="28"/>
      <c r="KR31" s="28"/>
    </row>
    <row r="32" ht="17.25" customHeight="1">
      <c r="A32" s="215"/>
      <c r="B32" s="224" t="s">
        <v>80</v>
      </c>
      <c r="C32" s="225" t="s">
        <v>81</v>
      </c>
      <c r="D32" s="210"/>
      <c r="E32" s="210"/>
      <c r="F32" s="210"/>
      <c r="G32" s="216"/>
      <c r="H32" s="223"/>
      <c r="I32" s="218"/>
      <c r="J32" s="219"/>
      <c r="K32" s="219"/>
      <c r="L32" s="219"/>
      <c r="M32" s="219"/>
      <c r="N32" s="219"/>
      <c r="O32" s="226" t="s">
        <v>82</v>
      </c>
      <c r="DD32" s="227" t="s">
        <v>83</v>
      </c>
      <c r="EM32" s="228" t="s">
        <v>84</v>
      </c>
      <c r="FO32" s="229" t="s">
        <v>85</v>
      </c>
      <c r="GQ32" s="226" t="s">
        <v>84</v>
      </c>
      <c r="HS32" s="230" t="s">
        <v>83</v>
      </c>
      <c r="IN32" s="231" t="s">
        <v>82</v>
      </c>
    </row>
    <row r="33" ht="18.75" customHeight="1">
      <c r="A33" s="215"/>
      <c r="B33" s="232" t="s">
        <v>86</v>
      </c>
      <c r="C33" s="233"/>
      <c r="D33" s="210"/>
      <c r="E33" s="210"/>
      <c r="F33" s="210"/>
      <c r="G33" s="216"/>
      <c r="H33" s="223"/>
      <c r="I33" s="234"/>
      <c r="J33" s="234"/>
      <c r="K33" s="234"/>
      <c r="L33" s="234"/>
      <c r="M33" s="234"/>
      <c r="N33" s="235"/>
      <c r="O33" s="236"/>
      <c r="P33" s="236"/>
      <c r="Q33" s="236"/>
      <c r="R33" s="236"/>
      <c r="S33" s="236"/>
      <c r="T33" s="236"/>
      <c r="U33" s="236"/>
      <c r="V33" s="236"/>
      <c r="W33" s="236"/>
      <c r="X33" s="236"/>
      <c r="Y33" s="236"/>
      <c r="Z33" s="236"/>
      <c r="AA33" s="236"/>
      <c r="AB33" s="236"/>
      <c r="AC33" s="236"/>
      <c r="AD33" s="236"/>
      <c r="AE33" s="236"/>
      <c r="AF33" s="236"/>
      <c r="AG33" s="236"/>
      <c r="AH33" s="236"/>
      <c r="AI33" s="236"/>
      <c r="AJ33" s="236"/>
      <c r="AK33" s="236"/>
      <c r="AL33" s="236"/>
      <c r="AM33" s="236"/>
      <c r="AN33" s="236"/>
      <c r="AO33" s="236"/>
      <c r="AP33" s="236"/>
      <c r="AQ33" s="236"/>
      <c r="AR33" s="236"/>
      <c r="AS33" s="236"/>
      <c r="AT33" s="236"/>
      <c r="AU33" s="236"/>
      <c r="AV33" s="236"/>
      <c r="AW33" s="236"/>
      <c r="AX33" s="236"/>
      <c r="AY33" s="236"/>
      <c r="AZ33" s="236"/>
      <c r="BA33" s="236"/>
      <c r="BB33" s="236"/>
      <c r="BC33" s="236"/>
      <c r="BD33" s="236"/>
      <c r="BE33" s="236"/>
      <c r="BF33" s="236"/>
      <c r="BG33" s="236"/>
      <c r="BH33" s="236"/>
      <c r="BI33" s="236"/>
      <c r="BJ33" s="236"/>
      <c r="BK33" s="236"/>
      <c r="BL33" s="236"/>
      <c r="BM33" s="236"/>
      <c r="BN33" s="236"/>
      <c r="BO33" s="236"/>
      <c r="BP33" s="236"/>
      <c r="BQ33" s="236"/>
      <c r="BR33" s="236"/>
      <c r="BS33" s="236"/>
      <c r="BT33" s="236"/>
      <c r="BU33" s="236"/>
      <c r="BV33" s="236"/>
      <c r="BW33" s="236"/>
      <c r="BX33" s="236"/>
      <c r="BY33" s="236"/>
      <c r="BZ33" s="236"/>
      <c r="CA33" s="236"/>
      <c r="CB33" s="236"/>
      <c r="CC33" s="236"/>
      <c r="CD33" s="236"/>
      <c r="CE33" s="236"/>
      <c r="CF33" s="236"/>
      <c r="CG33" s="236"/>
      <c r="CH33" s="236"/>
      <c r="CI33" s="236"/>
      <c r="CJ33" s="236"/>
      <c r="CK33" s="236"/>
      <c r="CL33" s="236"/>
      <c r="CM33" s="236"/>
      <c r="CN33" s="236"/>
      <c r="CO33" s="236"/>
      <c r="CP33" s="236"/>
      <c r="CQ33" s="236"/>
      <c r="CR33" s="236"/>
      <c r="CS33" s="236"/>
      <c r="CT33" s="236"/>
      <c r="CU33" s="236"/>
      <c r="CV33" s="236"/>
      <c r="CW33" s="236"/>
      <c r="CX33" s="236"/>
      <c r="CY33" s="236"/>
      <c r="CZ33" s="236"/>
      <c r="DA33" s="236"/>
      <c r="DB33" s="236"/>
      <c r="DC33" s="236"/>
      <c r="DD33" s="236"/>
      <c r="DE33" s="236"/>
      <c r="DF33" s="236"/>
      <c r="DG33" s="236"/>
      <c r="DH33" s="236"/>
      <c r="DI33" s="236"/>
      <c r="DJ33" s="236"/>
      <c r="DK33" s="236"/>
      <c r="DL33" s="236"/>
      <c r="DM33" s="236"/>
      <c r="DN33" s="236"/>
      <c r="DO33" s="236"/>
      <c r="DP33" s="236"/>
      <c r="DQ33" s="236"/>
      <c r="DR33" s="236"/>
      <c r="DS33" s="236"/>
      <c r="DT33" s="236"/>
      <c r="DU33" s="236"/>
      <c r="DV33" s="236"/>
      <c r="DW33" s="236"/>
      <c r="DX33" s="236"/>
      <c r="DY33" s="236"/>
      <c r="DZ33" s="236"/>
      <c r="EA33" s="236"/>
      <c r="EB33" s="236"/>
      <c r="EC33" s="236"/>
      <c r="ED33" s="236"/>
      <c r="EE33" s="236"/>
      <c r="EF33" s="236"/>
      <c r="EG33" s="236"/>
      <c r="EH33" s="236"/>
      <c r="EI33" s="236"/>
      <c r="EJ33" s="236"/>
      <c r="EK33" s="236"/>
      <c r="EL33" s="236"/>
      <c r="EM33" s="236"/>
      <c r="EN33" s="236"/>
      <c r="EO33" s="236"/>
      <c r="EP33" s="236"/>
      <c r="EQ33" s="236"/>
      <c r="ER33" s="236"/>
      <c r="ES33" s="236"/>
      <c r="ET33" s="236"/>
      <c r="EU33" s="236"/>
      <c r="EV33" s="236"/>
      <c r="EW33" s="236"/>
      <c r="EX33" s="236"/>
      <c r="EY33" s="236"/>
      <c r="EZ33" s="236"/>
      <c r="FA33" s="236"/>
      <c r="FB33" s="236"/>
      <c r="FC33" s="236"/>
      <c r="FD33" s="236"/>
      <c r="FE33" s="236"/>
      <c r="FF33" s="236"/>
      <c r="FG33" s="236"/>
      <c r="FH33" s="236"/>
      <c r="FI33" s="236"/>
      <c r="FJ33" s="236"/>
      <c r="FK33" s="236"/>
      <c r="FL33" s="236"/>
      <c r="FM33" s="236"/>
      <c r="FN33" s="236"/>
      <c r="FO33" s="236"/>
      <c r="FP33" s="236"/>
      <c r="FQ33" s="236"/>
      <c r="FR33" s="236"/>
      <c r="FS33" s="236"/>
      <c r="FT33" s="236"/>
      <c r="FU33" s="236"/>
      <c r="FV33" s="236"/>
      <c r="FW33" s="236"/>
      <c r="FX33" s="236"/>
      <c r="FY33" s="236"/>
      <c r="FZ33" s="236"/>
      <c r="GA33" s="236"/>
      <c r="GB33" s="236"/>
      <c r="GC33" s="236"/>
      <c r="GD33" s="236"/>
      <c r="GE33" s="236"/>
      <c r="GF33" s="236"/>
      <c r="GG33" s="236"/>
      <c r="GH33" s="236"/>
      <c r="GI33" s="236"/>
      <c r="GJ33" s="236"/>
      <c r="GK33" s="236"/>
      <c r="GL33" s="236"/>
      <c r="GM33" s="236"/>
      <c r="GN33" s="236"/>
      <c r="GO33" s="236"/>
      <c r="GP33" s="236"/>
      <c r="GQ33" s="236"/>
      <c r="GR33" s="236"/>
      <c r="GS33" s="236"/>
      <c r="GT33" s="236"/>
      <c r="GU33" s="236"/>
      <c r="GV33" s="236"/>
      <c r="GW33" s="236"/>
      <c r="GX33" s="236"/>
      <c r="GY33" s="236"/>
      <c r="GZ33" s="236"/>
      <c r="HA33" s="236"/>
      <c r="HB33" s="236"/>
      <c r="HC33" s="236"/>
      <c r="HD33" s="236"/>
      <c r="HE33" s="236"/>
      <c r="HF33" s="236"/>
      <c r="HG33" s="236"/>
      <c r="HH33" s="236"/>
      <c r="HI33" s="236"/>
      <c r="HJ33" s="236"/>
      <c r="HK33" s="236"/>
      <c r="HL33" s="236"/>
      <c r="HM33" s="236"/>
      <c r="HN33" s="236"/>
      <c r="HO33" s="236"/>
      <c r="HP33" s="236"/>
      <c r="HQ33" s="236"/>
      <c r="HR33" s="236"/>
      <c r="HS33" s="236"/>
      <c r="HT33" s="236"/>
      <c r="HU33" s="236"/>
      <c r="HV33" s="236"/>
      <c r="HW33" s="236"/>
      <c r="HX33" s="236"/>
      <c r="HY33" s="236"/>
      <c r="HZ33" s="236"/>
      <c r="IA33" s="236"/>
      <c r="IB33" s="236"/>
      <c r="IC33" s="236"/>
      <c r="ID33" s="236"/>
      <c r="IE33" s="236"/>
      <c r="IF33" s="236"/>
      <c r="IG33" s="236"/>
      <c r="IH33" s="236"/>
      <c r="II33" s="236"/>
      <c r="IJ33" s="236"/>
      <c r="IK33" s="236"/>
      <c r="IL33" s="236"/>
      <c r="IM33" s="236"/>
      <c r="IN33" s="236"/>
      <c r="IO33" s="236"/>
      <c r="IP33" s="236"/>
      <c r="IQ33" s="236"/>
      <c r="IR33" s="236"/>
      <c r="IS33" s="236"/>
      <c r="IT33" s="236"/>
      <c r="IU33" s="236"/>
      <c r="IV33" s="236"/>
      <c r="IW33" s="236"/>
      <c r="IX33" s="236"/>
      <c r="IY33" s="236"/>
      <c r="IZ33" s="236"/>
      <c r="JA33" s="236"/>
      <c r="JB33" s="236"/>
      <c r="JC33" s="236"/>
      <c r="JD33" s="236"/>
      <c r="JE33" s="236"/>
      <c r="JF33" s="236"/>
      <c r="JG33" s="236"/>
      <c r="JH33" s="236"/>
      <c r="JI33" s="236"/>
      <c r="JJ33" s="236"/>
      <c r="JK33" s="236"/>
      <c r="JL33" s="236"/>
      <c r="JM33" s="236"/>
      <c r="JN33" s="236"/>
      <c r="JO33" s="236"/>
      <c r="JP33" s="236"/>
      <c r="JQ33" s="236"/>
      <c r="JR33" s="236"/>
      <c r="JS33" s="236"/>
      <c r="JT33" s="236"/>
      <c r="JU33" s="236"/>
      <c r="JV33" s="236"/>
      <c r="JW33" s="236"/>
      <c r="JX33" s="236"/>
      <c r="JY33" s="236"/>
      <c r="JZ33" s="236"/>
      <c r="KA33" s="236"/>
      <c r="KB33" s="236"/>
      <c r="KC33" s="236"/>
      <c r="KD33" s="236"/>
      <c r="KE33" s="236"/>
      <c r="KF33" s="236"/>
      <c r="KG33" s="236"/>
      <c r="KH33" s="236"/>
      <c r="KI33" s="236"/>
      <c r="KK33" s="237"/>
      <c r="KL33" s="237"/>
      <c r="KM33" s="237"/>
      <c r="KN33" s="237"/>
      <c r="KO33" s="237"/>
      <c r="KP33" s="237"/>
      <c r="KQ33" s="237"/>
      <c r="KR33" s="237"/>
    </row>
    <row r="34">
      <c r="A34" s="215"/>
      <c r="B34" s="210"/>
      <c r="C34" s="210"/>
      <c r="D34" s="210"/>
      <c r="E34" s="210"/>
      <c r="F34" s="210"/>
      <c r="G34" s="216"/>
      <c r="H34" s="223"/>
      <c r="I34" s="238"/>
      <c r="J34" s="238"/>
      <c r="K34" s="238"/>
      <c r="L34" s="238"/>
      <c r="M34" s="238"/>
      <c r="N34" s="239"/>
      <c r="KK34" s="237"/>
      <c r="KL34" s="237"/>
      <c r="KM34" s="237"/>
      <c r="KN34" s="237"/>
      <c r="KO34" s="237"/>
      <c r="KP34" s="237"/>
      <c r="KQ34" s="237"/>
      <c r="KR34" s="237"/>
    </row>
    <row r="35">
      <c r="A35" s="215"/>
      <c r="B35" s="210"/>
      <c r="C35" s="210"/>
      <c r="D35" s="210"/>
      <c r="E35" s="210"/>
      <c r="F35" s="210"/>
      <c r="G35" s="216"/>
      <c r="H35" s="223"/>
      <c r="I35" s="240"/>
      <c r="J35" s="240"/>
      <c r="K35" s="240"/>
      <c r="L35" s="240"/>
      <c r="M35" s="240"/>
      <c r="N35" s="239"/>
      <c r="KK35" s="237"/>
      <c r="KL35" s="237"/>
      <c r="KM35" s="237"/>
      <c r="KN35" s="237"/>
      <c r="KO35" s="237"/>
      <c r="KP35" s="237"/>
      <c r="KQ35" s="237"/>
      <c r="KR35" s="237"/>
    </row>
    <row r="36">
      <c r="A36" s="215"/>
      <c r="B36" s="210"/>
      <c r="C36" s="210"/>
      <c r="D36" s="210"/>
      <c r="E36" s="210"/>
      <c r="F36" s="210"/>
      <c r="G36" s="216"/>
      <c r="H36" s="241"/>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242"/>
      <c r="AO36" s="242"/>
      <c r="AP36" s="242"/>
      <c r="AQ36" s="242"/>
      <c r="AR36" s="242"/>
      <c r="AS36" s="242"/>
      <c r="AT36" s="242"/>
      <c r="AU36" s="242"/>
      <c r="AV36" s="242"/>
      <c r="AW36" s="242"/>
      <c r="AX36" s="242"/>
      <c r="AY36" s="242"/>
      <c r="AZ36" s="242"/>
      <c r="BA36" s="242"/>
      <c r="BB36" s="242"/>
      <c r="BC36" s="242"/>
      <c r="BD36" s="242"/>
      <c r="BE36" s="242"/>
      <c r="BF36" s="242"/>
      <c r="BG36" s="242"/>
      <c r="BH36" s="242"/>
      <c r="BI36" s="242"/>
      <c r="BJ36" s="242"/>
      <c r="BK36" s="242"/>
      <c r="BL36" s="242"/>
      <c r="BM36" s="242"/>
      <c r="BN36" s="242"/>
      <c r="BO36" s="242"/>
      <c r="BP36" s="242"/>
      <c r="BQ36" s="242"/>
      <c r="BR36" s="242"/>
      <c r="BS36" s="242"/>
      <c r="BT36" s="242"/>
      <c r="BU36" s="242"/>
      <c r="BV36" s="242"/>
      <c r="BW36" s="242"/>
      <c r="BX36" s="242"/>
      <c r="BY36" s="242"/>
      <c r="BZ36" s="242"/>
      <c r="CA36" s="242"/>
      <c r="CB36" s="242"/>
      <c r="CC36" s="242"/>
      <c r="CD36" s="242"/>
      <c r="CE36" s="242"/>
      <c r="CF36" s="242"/>
      <c r="CG36" s="242"/>
      <c r="CH36" s="242"/>
      <c r="CI36" s="242"/>
      <c r="CJ36" s="242"/>
      <c r="CK36" s="242"/>
      <c r="CL36" s="242"/>
      <c r="CM36" s="242"/>
      <c r="CN36" s="242"/>
      <c r="CO36" s="242"/>
      <c r="CP36" s="242"/>
      <c r="CQ36" s="242"/>
      <c r="CR36" s="242"/>
      <c r="CS36" s="242"/>
      <c r="CT36" s="242"/>
      <c r="CU36" s="242"/>
      <c r="CV36" s="242"/>
      <c r="CW36" s="242"/>
      <c r="CX36" s="242"/>
      <c r="CY36" s="242"/>
      <c r="CZ36" s="242"/>
      <c r="DA36" s="242"/>
      <c r="DB36" s="242"/>
      <c r="DC36" s="242"/>
      <c r="DD36" s="242"/>
      <c r="DE36" s="242"/>
      <c r="DF36" s="242"/>
      <c r="DG36" s="242"/>
      <c r="DH36" s="242"/>
      <c r="DI36" s="242"/>
      <c r="DJ36" s="242"/>
      <c r="DK36" s="242"/>
      <c r="DL36" s="242"/>
      <c r="DM36" s="242"/>
      <c r="DN36" s="242"/>
      <c r="DO36" s="242"/>
      <c r="DP36" s="242"/>
      <c r="DQ36" s="242"/>
      <c r="DR36" s="242"/>
      <c r="DS36" s="242"/>
      <c r="DT36" s="242"/>
      <c r="DU36" s="242"/>
      <c r="DV36" s="242"/>
      <c r="DW36" s="242"/>
      <c r="DX36" s="242"/>
      <c r="DY36" s="242"/>
      <c r="DZ36" s="242"/>
      <c r="EA36" s="242"/>
      <c r="EB36" s="242"/>
      <c r="EC36" s="242"/>
      <c r="ED36" s="242"/>
      <c r="EE36" s="242"/>
      <c r="EF36" s="242"/>
      <c r="EG36" s="242"/>
      <c r="EH36" s="242"/>
      <c r="EI36" s="242"/>
      <c r="EJ36" s="242"/>
      <c r="EK36" s="242"/>
      <c r="EL36" s="242"/>
      <c r="EM36" s="242"/>
      <c r="EN36" s="242"/>
      <c r="EO36" s="242"/>
      <c r="EP36" s="242"/>
      <c r="EQ36" s="242"/>
      <c r="ER36" s="242"/>
      <c r="ES36" s="242"/>
      <c r="ET36" s="242"/>
      <c r="EU36" s="242"/>
      <c r="EV36" s="242"/>
      <c r="EW36" s="242"/>
      <c r="EX36" s="242"/>
      <c r="EY36" s="242"/>
      <c r="EZ36" s="242"/>
      <c r="FA36" s="242"/>
      <c r="FB36" s="242"/>
      <c r="FC36" s="242"/>
      <c r="FD36" s="242"/>
      <c r="FE36" s="242"/>
      <c r="FF36" s="242"/>
      <c r="FG36" s="242"/>
      <c r="FH36" s="242"/>
      <c r="FI36" s="242"/>
      <c r="FJ36" s="242"/>
      <c r="FK36" s="242"/>
      <c r="FL36" s="242"/>
      <c r="FM36" s="242"/>
      <c r="FN36" s="242"/>
      <c r="FO36" s="242"/>
      <c r="FP36" s="242"/>
      <c r="FQ36" s="242"/>
      <c r="FR36" s="242"/>
      <c r="FS36" s="242"/>
      <c r="FT36" s="242"/>
      <c r="FU36" s="242"/>
      <c r="FV36" s="242"/>
      <c r="FW36" s="242"/>
      <c r="FX36" s="242"/>
      <c r="FY36" s="242"/>
      <c r="FZ36" s="242"/>
      <c r="GA36" s="242"/>
      <c r="GB36" s="242"/>
      <c r="GC36" s="242"/>
      <c r="GD36" s="242"/>
      <c r="GE36" s="242"/>
      <c r="GF36" s="242"/>
      <c r="GG36" s="242"/>
      <c r="GH36" s="242"/>
      <c r="GI36" s="242"/>
      <c r="GJ36" s="242"/>
      <c r="GK36" s="242"/>
      <c r="GL36" s="242"/>
      <c r="GM36" s="242"/>
      <c r="GN36" s="242"/>
      <c r="GO36" s="242"/>
      <c r="GP36" s="242"/>
      <c r="GQ36" s="242"/>
      <c r="GR36" s="242"/>
      <c r="GS36" s="242"/>
      <c r="GT36" s="242"/>
      <c r="GU36" s="242"/>
      <c r="GV36" s="242"/>
      <c r="GW36" s="242"/>
      <c r="GX36" s="242"/>
      <c r="GY36" s="242"/>
      <c r="GZ36" s="242"/>
      <c r="HA36" s="242"/>
      <c r="HB36" s="242"/>
      <c r="HC36" s="242"/>
      <c r="HD36" s="242"/>
      <c r="HE36" s="242"/>
      <c r="HF36" s="242"/>
      <c r="HG36" s="242"/>
      <c r="HH36" s="242"/>
      <c r="HI36" s="242"/>
      <c r="HJ36" s="242"/>
      <c r="HK36" s="242"/>
      <c r="HL36" s="242"/>
      <c r="HM36" s="242"/>
      <c r="HN36" s="242"/>
      <c r="HO36" s="242"/>
      <c r="HP36" s="242"/>
      <c r="HQ36" s="242"/>
      <c r="HR36" s="242"/>
      <c r="HS36" s="242"/>
      <c r="HT36" s="242"/>
      <c r="HU36" s="242"/>
      <c r="HV36" s="242"/>
      <c r="HW36" s="242"/>
      <c r="HX36" s="242"/>
      <c r="HY36" s="242"/>
      <c r="HZ36" s="242"/>
      <c r="IA36" s="242"/>
      <c r="IB36" s="242"/>
      <c r="IC36" s="242"/>
      <c r="ID36" s="242"/>
      <c r="IE36" s="242"/>
      <c r="IF36" s="242"/>
      <c r="IG36" s="242"/>
      <c r="IH36" s="242"/>
      <c r="II36" s="242"/>
      <c r="IJ36" s="242"/>
      <c r="IK36" s="242"/>
      <c r="IL36" s="242"/>
      <c r="IM36" s="242"/>
      <c r="IN36" s="242"/>
      <c r="IO36" s="242"/>
      <c r="IP36" s="242"/>
      <c r="IQ36" s="242"/>
      <c r="IR36" s="242"/>
      <c r="IS36" s="242"/>
      <c r="IT36" s="242"/>
      <c r="IU36" s="242"/>
      <c r="IV36" s="242"/>
      <c r="IW36" s="242"/>
      <c r="IX36" s="242"/>
      <c r="IY36" s="242"/>
      <c r="IZ36" s="242"/>
      <c r="JA36" s="242"/>
      <c r="JB36" s="242"/>
      <c r="JC36" s="242"/>
      <c r="JD36" s="242"/>
      <c r="JE36" s="242"/>
      <c r="JF36" s="242"/>
      <c r="JG36" s="242"/>
      <c r="JH36" s="242"/>
      <c r="JI36" s="242"/>
      <c r="JJ36" s="242"/>
      <c r="JK36" s="242"/>
      <c r="JL36" s="242"/>
      <c r="JM36" s="242"/>
      <c r="JN36" s="242"/>
      <c r="JO36" s="242"/>
      <c r="JP36" s="242"/>
      <c r="JQ36" s="242"/>
      <c r="JR36" s="242"/>
      <c r="JS36" s="242"/>
      <c r="JT36" s="242"/>
      <c r="JU36" s="242"/>
      <c r="JV36" s="242"/>
      <c r="JW36" s="242"/>
      <c r="JX36" s="242"/>
      <c r="JY36" s="242"/>
      <c r="JZ36" s="242"/>
      <c r="KA36" s="242"/>
      <c r="KB36" s="242"/>
      <c r="KC36" s="242"/>
      <c r="KD36" s="242"/>
      <c r="KE36" s="242"/>
      <c r="KF36" s="242"/>
      <c r="KG36" s="242"/>
      <c r="KH36" s="242"/>
      <c r="KI36" s="242"/>
      <c r="KJ36" s="242"/>
      <c r="KK36" s="242"/>
      <c r="KL36" s="243"/>
      <c r="KM36" s="210"/>
      <c r="KN36" s="210"/>
      <c r="KO36" s="210"/>
      <c r="KP36" s="210"/>
      <c r="KQ36" s="210"/>
      <c r="KR36" s="210"/>
    </row>
    <row r="37">
      <c r="A37" s="215"/>
      <c r="B37" s="210"/>
      <c r="C37" s="210"/>
      <c r="D37" s="210"/>
      <c r="E37" s="210"/>
      <c r="F37" s="210"/>
      <c r="G37" s="216"/>
      <c r="H37" s="244"/>
      <c r="KL37" s="245"/>
      <c r="KM37" s="210"/>
      <c r="KN37" s="210"/>
      <c r="KO37" s="210"/>
      <c r="KP37" s="210"/>
      <c r="KQ37" s="210"/>
      <c r="KR37" s="210"/>
    </row>
    <row r="38">
      <c r="A38" s="215"/>
      <c r="B38" s="210"/>
      <c r="C38" s="210"/>
      <c r="D38" s="210"/>
      <c r="E38" s="210"/>
      <c r="F38" s="210"/>
      <c r="G38" s="216"/>
      <c r="H38" s="244"/>
      <c r="KL38" s="245"/>
      <c r="KM38" s="210"/>
      <c r="KN38" s="210"/>
      <c r="KO38" s="210"/>
      <c r="KP38" s="210"/>
      <c r="KQ38" s="210"/>
      <c r="KR38" s="210"/>
    </row>
    <row r="39">
      <c r="A39" s="215"/>
      <c r="B39" s="210"/>
      <c r="C39" s="210"/>
      <c r="D39" s="210"/>
      <c r="E39" s="210"/>
      <c r="F39" s="210"/>
      <c r="G39" s="216"/>
      <c r="H39" s="244"/>
      <c r="KL39" s="245"/>
      <c r="KM39" s="210"/>
      <c r="KN39" s="210"/>
      <c r="KO39" s="210"/>
      <c r="KP39" s="210"/>
      <c r="KQ39" s="210"/>
      <c r="KR39" s="210"/>
    </row>
    <row r="40">
      <c r="A40" s="215"/>
      <c r="B40" s="210"/>
      <c r="C40" s="210"/>
      <c r="D40" s="210"/>
      <c r="E40" s="210"/>
      <c r="F40" s="210"/>
      <c r="G40" s="216"/>
      <c r="H40" s="244"/>
      <c r="KL40" s="245"/>
      <c r="KM40" s="210"/>
      <c r="KN40" s="210"/>
      <c r="KO40" s="210"/>
      <c r="KP40" s="210"/>
      <c r="KQ40" s="210"/>
      <c r="KR40" s="210"/>
    </row>
    <row r="41">
      <c r="A41" s="215"/>
      <c r="B41" s="210"/>
      <c r="C41" s="210"/>
      <c r="D41" s="210"/>
      <c r="E41" s="210"/>
      <c r="F41" s="210"/>
      <c r="G41" s="216"/>
      <c r="H41" s="244"/>
      <c r="KL41" s="245"/>
      <c r="KM41" s="210"/>
      <c r="KN41" s="210"/>
      <c r="KO41" s="210"/>
      <c r="KP41" s="210"/>
      <c r="KQ41" s="210"/>
      <c r="KR41" s="210"/>
    </row>
    <row r="42">
      <c r="A42" s="215"/>
      <c r="B42" s="210"/>
      <c r="C42" s="210"/>
      <c r="D42" s="210"/>
      <c r="E42" s="210"/>
      <c r="F42" s="210"/>
      <c r="G42" s="216"/>
      <c r="H42" s="244"/>
      <c r="KL42" s="245"/>
      <c r="KM42" s="210"/>
      <c r="KN42" s="210"/>
      <c r="KO42" s="210"/>
      <c r="KP42" s="210"/>
      <c r="KQ42" s="210"/>
      <c r="KR42" s="210"/>
    </row>
    <row r="43">
      <c r="A43" s="215"/>
      <c r="B43" s="210"/>
      <c r="C43" s="210"/>
      <c r="D43" s="210"/>
      <c r="E43" s="210"/>
      <c r="F43" s="210"/>
      <c r="G43" s="216"/>
      <c r="H43" s="244"/>
      <c r="KL43" s="245"/>
      <c r="KM43" s="210"/>
      <c r="KN43" s="210"/>
      <c r="KO43" s="210"/>
      <c r="KP43" s="210"/>
      <c r="KQ43" s="210"/>
      <c r="KR43" s="210"/>
    </row>
    <row r="44">
      <c r="A44" s="215"/>
      <c r="B44" s="210"/>
      <c r="C44" s="210"/>
      <c r="D44" s="210"/>
      <c r="E44" s="210"/>
      <c r="F44" s="210"/>
      <c r="G44" s="216"/>
      <c r="H44" s="244"/>
      <c r="KL44" s="245"/>
      <c r="KM44" s="210"/>
      <c r="KN44" s="210"/>
      <c r="KO44" s="210"/>
      <c r="KP44" s="210"/>
      <c r="KQ44" s="210"/>
      <c r="KR44" s="210"/>
    </row>
    <row r="45">
      <c r="A45" s="215"/>
      <c r="B45" s="210"/>
      <c r="C45" s="210"/>
      <c r="D45" s="210"/>
      <c r="E45" s="210"/>
      <c r="F45" s="210"/>
      <c r="G45" s="216"/>
      <c r="H45" s="244"/>
      <c r="KL45" s="245"/>
      <c r="KM45" s="210"/>
      <c r="KN45" s="210"/>
      <c r="KO45" s="210"/>
      <c r="KP45" s="210"/>
      <c r="KQ45" s="210"/>
      <c r="KR45" s="210"/>
    </row>
    <row r="46">
      <c r="A46" s="215"/>
      <c r="B46" s="210"/>
      <c r="C46" s="210"/>
      <c r="D46" s="210"/>
      <c r="E46" s="210"/>
      <c r="F46" s="210"/>
      <c r="G46" s="216"/>
      <c r="H46" s="244"/>
      <c r="KL46" s="245"/>
      <c r="KM46" s="210"/>
      <c r="KN46" s="210"/>
      <c r="KO46" s="210"/>
      <c r="KP46" s="210"/>
      <c r="KQ46" s="210"/>
      <c r="KR46" s="210"/>
    </row>
    <row r="47">
      <c r="A47" s="215"/>
      <c r="B47" s="210"/>
      <c r="C47" s="210"/>
      <c r="D47" s="210"/>
      <c r="E47" s="210"/>
      <c r="F47" s="210"/>
      <c r="G47" s="216"/>
      <c r="H47" s="244"/>
      <c r="KL47" s="245"/>
      <c r="KM47" s="210"/>
      <c r="KN47" s="210"/>
      <c r="KO47" s="210"/>
      <c r="KP47" s="210"/>
      <c r="KQ47" s="210"/>
      <c r="KR47" s="210"/>
    </row>
    <row r="48">
      <c r="A48" s="215"/>
      <c r="B48" s="210"/>
      <c r="C48" s="210"/>
      <c r="D48" s="210"/>
      <c r="E48" s="210"/>
      <c r="F48" s="210"/>
      <c r="G48" s="216"/>
      <c r="H48" s="244"/>
      <c r="KL48" s="245"/>
      <c r="KM48" s="210"/>
      <c r="KN48" s="210"/>
      <c r="KO48" s="210"/>
      <c r="KP48" s="210"/>
      <c r="KQ48" s="210"/>
      <c r="KR48" s="210"/>
    </row>
    <row r="49">
      <c r="A49" s="215"/>
      <c r="B49" s="210"/>
      <c r="C49" s="210"/>
      <c r="D49" s="210"/>
      <c r="E49" s="210"/>
      <c r="F49" s="210"/>
      <c r="G49" s="216"/>
      <c r="H49" s="244"/>
      <c r="KL49" s="245"/>
      <c r="KM49" s="210"/>
      <c r="KN49" s="210"/>
      <c r="KO49" s="210"/>
      <c r="KP49" s="210"/>
      <c r="KQ49" s="210"/>
      <c r="KR49" s="210"/>
    </row>
    <row r="50">
      <c r="A50" s="215"/>
      <c r="B50" s="210"/>
      <c r="C50" s="210"/>
      <c r="D50" s="210"/>
      <c r="E50" s="210"/>
      <c r="F50" s="210"/>
      <c r="G50" s="216"/>
      <c r="H50" s="244"/>
      <c r="KL50" s="245"/>
      <c r="KM50" s="210"/>
      <c r="KN50" s="210"/>
      <c r="KO50" s="210"/>
      <c r="KP50" s="210"/>
      <c r="KQ50" s="210"/>
      <c r="KR50" s="210"/>
    </row>
    <row r="51">
      <c r="A51" s="246"/>
      <c r="B51" s="247"/>
      <c r="C51" s="247"/>
      <c r="D51" s="247"/>
      <c r="E51" s="247"/>
      <c r="F51" s="247"/>
      <c r="G51" s="248"/>
      <c r="H51" s="249"/>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250"/>
      <c r="AL51" s="250"/>
      <c r="AM51" s="250"/>
      <c r="AN51" s="250"/>
      <c r="AO51" s="250"/>
      <c r="AP51" s="250"/>
      <c r="AQ51" s="250"/>
      <c r="AR51" s="250"/>
      <c r="AS51" s="250"/>
      <c r="AT51" s="250"/>
      <c r="AU51" s="250"/>
      <c r="AV51" s="250"/>
      <c r="AW51" s="250"/>
      <c r="AX51" s="250"/>
      <c r="AY51" s="250"/>
      <c r="AZ51" s="250"/>
      <c r="BA51" s="250"/>
      <c r="BB51" s="250"/>
      <c r="BC51" s="250"/>
      <c r="BD51" s="250"/>
      <c r="BE51" s="250"/>
      <c r="BF51" s="250"/>
      <c r="BG51" s="250"/>
      <c r="BH51" s="250"/>
      <c r="BI51" s="250"/>
      <c r="BJ51" s="250"/>
      <c r="BK51" s="250"/>
      <c r="BL51" s="250"/>
      <c r="BM51" s="250"/>
      <c r="BN51" s="250"/>
      <c r="BO51" s="250"/>
      <c r="BP51" s="250"/>
      <c r="BQ51" s="250"/>
      <c r="BR51" s="250"/>
      <c r="BS51" s="250"/>
      <c r="BT51" s="250"/>
      <c r="BU51" s="250"/>
      <c r="BV51" s="250"/>
      <c r="BW51" s="250"/>
      <c r="BX51" s="250"/>
      <c r="BY51" s="250"/>
      <c r="BZ51" s="250"/>
      <c r="CA51" s="250"/>
      <c r="CB51" s="250"/>
      <c r="CC51" s="250"/>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0"/>
      <c r="DA51" s="250"/>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0"/>
      <c r="EA51" s="250"/>
      <c r="EB51" s="250"/>
      <c r="EC51" s="250"/>
      <c r="ED51" s="250"/>
      <c r="EE51" s="250"/>
      <c r="EF51" s="250"/>
      <c r="EG51" s="250"/>
      <c r="EH51" s="250"/>
      <c r="EI51" s="250"/>
      <c r="EJ51" s="250"/>
      <c r="EK51" s="250"/>
      <c r="EL51" s="250"/>
      <c r="EM51" s="250"/>
      <c r="EN51" s="250"/>
      <c r="EO51" s="250"/>
      <c r="EP51" s="250"/>
      <c r="EQ51" s="250"/>
      <c r="ER51" s="250"/>
      <c r="ES51" s="250"/>
      <c r="ET51" s="250"/>
      <c r="EU51" s="250"/>
      <c r="EV51" s="250"/>
      <c r="EW51" s="250"/>
      <c r="EX51" s="250"/>
      <c r="EY51" s="250"/>
      <c r="EZ51" s="250"/>
      <c r="FA51" s="250"/>
      <c r="FB51" s="250"/>
      <c r="FC51" s="250"/>
      <c r="FD51" s="250"/>
      <c r="FE51" s="250"/>
      <c r="FF51" s="250"/>
      <c r="FG51" s="250"/>
      <c r="FH51" s="250"/>
      <c r="FI51" s="250"/>
      <c r="FJ51" s="250"/>
      <c r="FK51" s="250"/>
      <c r="FL51" s="250"/>
      <c r="FM51" s="250"/>
      <c r="FN51" s="250"/>
      <c r="FO51" s="250"/>
      <c r="FP51" s="250"/>
      <c r="FQ51" s="250"/>
      <c r="FR51" s="250"/>
      <c r="FS51" s="250"/>
      <c r="FT51" s="250"/>
      <c r="FU51" s="250"/>
      <c r="FV51" s="250"/>
      <c r="FW51" s="250"/>
      <c r="FX51" s="250"/>
      <c r="FY51" s="250"/>
      <c r="FZ51" s="250"/>
      <c r="GA51" s="250"/>
      <c r="GB51" s="250"/>
      <c r="GC51" s="250"/>
      <c r="GD51" s="250"/>
      <c r="GE51" s="250"/>
      <c r="GF51" s="250"/>
      <c r="GG51" s="250"/>
      <c r="GH51" s="250"/>
      <c r="GI51" s="250"/>
      <c r="GJ51" s="250"/>
      <c r="GK51" s="250"/>
      <c r="GL51" s="250"/>
      <c r="GM51" s="250"/>
      <c r="GN51" s="250"/>
      <c r="GO51" s="250"/>
      <c r="GP51" s="250"/>
      <c r="GQ51" s="250"/>
      <c r="GR51" s="250"/>
      <c r="GS51" s="250"/>
      <c r="GT51" s="250"/>
      <c r="GU51" s="250"/>
      <c r="GV51" s="250"/>
      <c r="GW51" s="250"/>
      <c r="GX51" s="250"/>
      <c r="GY51" s="250"/>
      <c r="GZ51" s="250"/>
      <c r="HA51" s="250"/>
      <c r="HB51" s="250"/>
      <c r="HC51" s="250"/>
      <c r="HD51" s="250"/>
      <c r="HE51" s="250"/>
      <c r="HF51" s="250"/>
      <c r="HG51" s="250"/>
      <c r="HH51" s="250"/>
      <c r="HI51" s="250"/>
      <c r="HJ51" s="250"/>
      <c r="HK51" s="250"/>
      <c r="HL51" s="250"/>
      <c r="HM51" s="250"/>
      <c r="HN51" s="250"/>
      <c r="HO51" s="250"/>
      <c r="HP51" s="250"/>
      <c r="HQ51" s="250"/>
      <c r="HR51" s="250"/>
      <c r="HS51" s="250"/>
      <c r="HT51" s="250"/>
      <c r="HU51" s="250"/>
      <c r="HV51" s="250"/>
      <c r="HW51" s="250"/>
      <c r="HX51" s="250"/>
      <c r="HY51" s="250"/>
      <c r="HZ51" s="250"/>
      <c r="IA51" s="250"/>
      <c r="IB51" s="250"/>
      <c r="IC51" s="250"/>
      <c r="ID51" s="250"/>
      <c r="IE51" s="250"/>
      <c r="IF51" s="250"/>
      <c r="IG51" s="250"/>
      <c r="IH51" s="250"/>
      <c r="II51" s="250"/>
      <c r="IJ51" s="250"/>
      <c r="IK51" s="250"/>
      <c r="IL51" s="250"/>
      <c r="IM51" s="250"/>
      <c r="IN51" s="250"/>
      <c r="IO51" s="250"/>
      <c r="IP51" s="250"/>
      <c r="IQ51" s="250"/>
      <c r="IR51" s="250"/>
      <c r="IS51" s="250"/>
      <c r="IT51" s="250"/>
      <c r="IU51" s="250"/>
      <c r="IV51" s="250"/>
      <c r="IW51" s="250"/>
      <c r="IX51" s="250"/>
      <c r="IY51" s="250"/>
      <c r="IZ51" s="250"/>
      <c r="JA51" s="250"/>
      <c r="JB51" s="250"/>
      <c r="JC51" s="250"/>
      <c r="JD51" s="250"/>
      <c r="JE51" s="250"/>
      <c r="JF51" s="250"/>
      <c r="JG51" s="250"/>
      <c r="JH51" s="250"/>
      <c r="JI51" s="250"/>
      <c r="JJ51" s="250"/>
      <c r="JK51" s="250"/>
      <c r="JL51" s="250"/>
      <c r="JM51" s="250"/>
      <c r="JN51" s="250"/>
      <c r="JO51" s="250"/>
      <c r="JP51" s="250"/>
      <c r="JQ51" s="250"/>
      <c r="JR51" s="250"/>
      <c r="JS51" s="250"/>
      <c r="JT51" s="250"/>
      <c r="JU51" s="250"/>
      <c r="JV51" s="250"/>
      <c r="JW51" s="250"/>
      <c r="JX51" s="250"/>
      <c r="JY51" s="250"/>
      <c r="JZ51" s="250"/>
      <c r="KA51" s="250"/>
      <c r="KB51" s="250"/>
      <c r="KC51" s="250"/>
      <c r="KD51" s="250"/>
      <c r="KE51" s="250"/>
      <c r="KF51" s="250"/>
      <c r="KG51" s="250"/>
      <c r="KH51" s="250"/>
      <c r="KI51" s="250"/>
      <c r="KJ51" s="250"/>
      <c r="KK51" s="250"/>
      <c r="KL51" s="251"/>
      <c r="KM51" s="210"/>
      <c r="KN51" s="210"/>
      <c r="KO51" s="210"/>
      <c r="KP51" s="210"/>
      <c r="KQ51" s="210"/>
      <c r="KR51" s="210"/>
    </row>
  </sheetData>
  <autoFilter ref="$O$3:$KJ$24"/>
  <customSheetViews>
    <customSheetView guid="{0E192CC9-691C-4412-850E-5426688B0DD0}" filter="1" showAutoFilter="1">
      <autoFilter ref="$B$3:$G$27">
        <filterColumn colId="2">
          <filters>
            <filter val="2"/>
            <filter val="3"/>
          </filters>
        </filterColumn>
        <filterColumn colId="5">
          <filters>
            <filter val="2"/>
            <filter val="3"/>
            <filter val="4"/>
            <filter val="3+1"/>
          </filters>
        </filterColumn>
      </autoFilter>
    </customSheetView>
    <customSheetView guid="{E75050A5-03E9-455C-A65B-D9A2F451CA98}" filter="1" showAutoFilter="1">
      <autoFilter ref="$A$3:$G$27">
        <filterColumn colId="6">
          <filters>
            <filter val="2"/>
            <filter val="3"/>
            <filter val="4"/>
            <filter val="3+1"/>
          </filters>
        </filterColumn>
      </autoFilter>
    </customSheetView>
  </customSheetViews>
  <mergeCells count="1130">
    <mergeCell ref="BA7:BF7"/>
    <mergeCell ref="BA8:BF8"/>
    <mergeCell ref="BH8:BM8"/>
    <mergeCell ref="BO8:BT8"/>
    <mergeCell ref="BV8:CA8"/>
    <mergeCell ref="CC8:CH8"/>
    <mergeCell ref="CJ8:CO8"/>
    <mergeCell ref="CJ9:CO9"/>
    <mergeCell ref="AM7:AR7"/>
    <mergeCell ref="AM8:AR8"/>
    <mergeCell ref="AM9:AR9"/>
    <mergeCell ref="AT9:AY9"/>
    <mergeCell ref="BA9:BF9"/>
    <mergeCell ref="BH9:BM9"/>
    <mergeCell ref="BO9:BT9"/>
    <mergeCell ref="BH10:BM10"/>
    <mergeCell ref="BO10:BT10"/>
    <mergeCell ref="BV10:CA10"/>
    <mergeCell ref="CC10:CH10"/>
    <mergeCell ref="CJ10:CO10"/>
    <mergeCell ref="CQ10:CV10"/>
    <mergeCell ref="CX10:DC10"/>
    <mergeCell ref="DE10:DJ10"/>
    <mergeCell ref="DL10:DQ10"/>
    <mergeCell ref="DS10:DX10"/>
    <mergeCell ref="DZ10:EE10"/>
    <mergeCell ref="EG10:EL10"/>
    <mergeCell ref="EN10:ES10"/>
    <mergeCell ref="EU10:EZ10"/>
    <mergeCell ref="FB10:FG10"/>
    <mergeCell ref="FI10:FN10"/>
    <mergeCell ref="FP10:FU10"/>
    <mergeCell ref="FW10:GB10"/>
    <mergeCell ref="GD10:GI10"/>
    <mergeCell ref="GK10:GP10"/>
    <mergeCell ref="GR10:GW10"/>
    <mergeCell ref="IV10:JA10"/>
    <mergeCell ref="JC10:JH10"/>
    <mergeCell ref="JJ10:JO10"/>
    <mergeCell ref="JQ10:JV10"/>
    <mergeCell ref="JX10:KC10"/>
    <mergeCell ref="KE10:KJ10"/>
    <mergeCell ref="GY10:HD10"/>
    <mergeCell ref="HF10:HK10"/>
    <mergeCell ref="HM10:HR10"/>
    <mergeCell ref="HT10:HY10"/>
    <mergeCell ref="IA10:IF10"/>
    <mergeCell ref="IH10:IM10"/>
    <mergeCell ref="IO10:IT10"/>
    <mergeCell ref="Y10:AD10"/>
    <mergeCell ref="Y11:AD11"/>
    <mergeCell ref="O12:P12"/>
    <mergeCell ref="R12:W12"/>
    <mergeCell ref="Y12:AD12"/>
    <mergeCell ref="AF12:AK12"/>
    <mergeCell ref="O10:P10"/>
    <mergeCell ref="R10:W10"/>
    <mergeCell ref="AF10:AK10"/>
    <mergeCell ref="AT10:AY10"/>
    <mergeCell ref="R11:W11"/>
    <mergeCell ref="AF11:AK11"/>
    <mergeCell ref="AT11:AY11"/>
    <mergeCell ref="CQ11:CV11"/>
    <mergeCell ref="CX11:DC11"/>
    <mergeCell ref="DE11:DJ11"/>
    <mergeCell ref="DL11:DQ11"/>
    <mergeCell ref="DS11:DX11"/>
    <mergeCell ref="DZ11:EE11"/>
    <mergeCell ref="EG11:EL11"/>
    <mergeCell ref="EN11:ES11"/>
    <mergeCell ref="EU11:EZ11"/>
    <mergeCell ref="FB11:FG11"/>
    <mergeCell ref="FI11:FN11"/>
    <mergeCell ref="FP11:FU11"/>
    <mergeCell ref="FW11:GB11"/>
    <mergeCell ref="GD11:GI11"/>
    <mergeCell ref="BV12:CA12"/>
    <mergeCell ref="CC12:CH12"/>
    <mergeCell ref="CQ12:CV12"/>
    <mergeCell ref="CX12:DC12"/>
    <mergeCell ref="DE12:DJ12"/>
    <mergeCell ref="DL12:DQ12"/>
    <mergeCell ref="DS12:DX12"/>
    <mergeCell ref="GR11:GW11"/>
    <mergeCell ref="GR12:GW12"/>
    <mergeCell ref="JX12:KC12"/>
    <mergeCell ref="KE12:KJ12"/>
    <mergeCell ref="IO22:IT22"/>
    <mergeCell ref="IV22:JA22"/>
    <mergeCell ref="JC22:JH22"/>
    <mergeCell ref="JJ22:JO22"/>
    <mergeCell ref="JQ22:JV22"/>
    <mergeCell ref="JX22:KC22"/>
    <mergeCell ref="KE22:KJ22"/>
    <mergeCell ref="GR22:GW22"/>
    <mergeCell ref="GY22:HD22"/>
    <mergeCell ref="HF22:HK22"/>
    <mergeCell ref="HM22:HR22"/>
    <mergeCell ref="HT22:HY22"/>
    <mergeCell ref="IA22:IF22"/>
    <mergeCell ref="IH22:IM22"/>
    <mergeCell ref="BH23:BM23"/>
    <mergeCell ref="BO23:BT23"/>
    <mergeCell ref="BV23:CA23"/>
    <mergeCell ref="CC23:CH23"/>
    <mergeCell ref="CJ23:CO23"/>
    <mergeCell ref="CQ23:CV23"/>
    <mergeCell ref="CX23:DC23"/>
    <mergeCell ref="DE23:DJ23"/>
    <mergeCell ref="DL23:DQ23"/>
    <mergeCell ref="DS23:DX23"/>
    <mergeCell ref="DZ23:EE23"/>
    <mergeCell ref="EG23:EL23"/>
    <mergeCell ref="EN23:ES23"/>
    <mergeCell ref="EU23:EZ23"/>
    <mergeCell ref="FB23:FG23"/>
    <mergeCell ref="FI23:FN23"/>
    <mergeCell ref="FP23:FU23"/>
    <mergeCell ref="FW23:GB23"/>
    <mergeCell ref="GD23:GI23"/>
    <mergeCell ref="GK23:GP23"/>
    <mergeCell ref="GR23:GW23"/>
    <mergeCell ref="IV23:JA23"/>
    <mergeCell ref="JC23:JH23"/>
    <mergeCell ref="JJ23:JO23"/>
    <mergeCell ref="JQ23:JV23"/>
    <mergeCell ref="JX23:KC23"/>
    <mergeCell ref="KE23:KJ23"/>
    <mergeCell ref="GY23:HD23"/>
    <mergeCell ref="HF23:HK23"/>
    <mergeCell ref="HM23:HR23"/>
    <mergeCell ref="HT23:HY23"/>
    <mergeCell ref="IA23:IF23"/>
    <mergeCell ref="IH23:IM23"/>
    <mergeCell ref="IO23:IT23"/>
    <mergeCell ref="R23:W23"/>
    <mergeCell ref="R24:W24"/>
    <mergeCell ref="AF23:AK23"/>
    <mergeCell ref="AF24:AK24"/>
    <mergeCell ref="AT23:AY23"/>
    <mergeCell ref="AT24:AY24"/>
    <mergeCell ref="O23:P23"/>
    <mergeCell ref="Y23:AD23"/>
    <mergeCell ref="AM23:AR23"/>
    <mergeCell ref="BA23:BF23"/>
    <mergeCell ref="O24:P24"/>
    <mergeCell ref="Y24:AD24"/>
    <mergeCell ref="AM24:AR24"/>
    <mergeCell ref="BA24:BF24"/>
    <mergeCell ref="BH24:BM24"/>
    <mergeCell ref="BO24:BT24"/>
    <mergeCell ref="BV24:CA24"/>
    <mergeCell ref="CC24:CH24"/>
    <mergeCell ref="CJ24:CO24"/>
    <mergeCell ref="CQ24:CV24"/>
    <mergeCell ref="CX24:DC24"/>
    <mergeCell ref="DE24:DJ24"/>
    <mergeCell ref="DL24:DQ24"/>
    <mergeCell ref="DS24:DX24"/>
    <mergeCell ref="DZ24:EE24"/>
    <mergeCell ref="EG24:EL24"/>
    <mergeCell ref="EN24:ES24"/>
    <mergeCell ref="JC24:JH24"/>
    <mergeCell ref="JJ24:JO24"/>
    <mergeCell ref="JQ24:JV24"/>
    <mergeCell ref="JX24:KC24"/>
    <mergeCell ref="KE24:KJ24"/>
    <mergeCell ref="EU24:EZ24"/>
    <mergeCell ref="FB24:FG24"/>
    <mergeCell ref="FI24:FN24"/>
    <mergeCell ref="FP24:FU24"/>
    <mergeCell ref="FW24:GB24"/>
    <mergeCell ref="GD24:GI24"/>
    <mergeCell ref="GK24:GP24"/>
    <mergeCell ref="IO24:IT24"/>
    <mergeCell ref="IV24:JA24"/>
    <mergeCell ref="GR24:GW24"/>
    <mergeCell ref="GY24:HD24"/>
    <mergeCell ref="HF24:HK24"/>
    <mergeCell ref="HM24:HR24"/>
    <mergeCell ref="HT24:HY24"/>
    <mergeCell ref="IA24:IF24"/>
    <mergeCell ref="IH24:IM24"/>
    <mergeCell ref="BH25:BM25"/>
    <mergeCell ref="BO25:BT25"/>
    <mergeCell ref="BV25:CA25"/>
    <mergeCell ref="CC25:CH25"/>
    <mergeCell ref="CJ25:CO25"/>
    <mergeCell ref="CQ25:CV25"/>
    <mergeCell ref="CX25:DC25"/>
    <mergeCell ref="DE25:DJ25"/>
    <mergeCell ref="DL25:DQ25"/>
    <mergeCell ref="DS25:DX25"/>
    <mergeCell ref="DZ25:EE25"/>
    <mergeCell ref="EG25:EL25"/>
    <mergeCell ref="EN25:ES25"/>
    <mergeCell ref="EU25:EZ25"/>
    <mergeCell ref="FB25:FG25"/>
    <mergeCell ref="FI25:FN25"/>
    <mergeCell ref="FP25:FU25"/>
    <mergeCell ref="FW25:GB25"/>
    <mergeCell ref="GD25:GI25"/>
    <mergeCell ref="GK25:GP25"/>
    <mergeCell ref="GR25:GW25"/>
    <mergeCell ref="IV25:JA25"/>
    <mergeCell ref="JC25:JH25"/>
    <mergeCell ref="JJ25:JO25"/>
    <mergeCell ref="JQ25:JV25"/>
    <mergeCell ref="JX25:KC25"/>
    <mergeCell ref="KE25:KJ25"/>
    <mergeCell ref="GY25:HD25"/>
    <mergeCell ref="HF25:HK25"/>
    <mergeCell ref="HM25:HR25"/>
    <mergeCell ref="HT25:HY25"/>
    <mergeCell ref="IA25:IF25"/>
    <mergeCell ref="IH25:IM25"/>
    <mergeCell ref="IO25:IT25"/>
    <mergeCell ref="R25:W25"/>
    <mergeCell ref="R26:W26"/>
    <mergeCell ref="AF25:AK25"/>
    <mergeCell ref="AF26:AK26"/>
    <mergeCell ref="AT25:AY25"/>
    <mergeCell ref="AT26:AY26"/>
    <mergeCell ref="O25:P25"/>
    <mergeCell ref="Y25:AD25"/>
    <mergeCell ref="AM25:AR25"/>
    <mergeCell ref="BA25:BF25"/>
    <mergeCell ref="O26:P26"/>
    <mergeCell ref="Y26:AD26"/>
    <mergeCell ref="AM26:AR26"/>
    <mergeCell ref="BA26:BF26"/>
    <mergeCell ref="BH26:BM26"/>
    <mergeCell ref="BO26:BT26"/>
    <mergeCell ref="BV26:CA26"/>
    <mergeCell ref="CC26:CH26"/>
    <mergeCell ref="CJ26:CO26"/>
    <mergeCell ref="CQ26:CV26"/>
    <mergeCell ref="CX26:DC26"/>
    <mergeCell ref="DE26:DJ26"/>
    <mergeCell ref="DL26:DQ26"/>
    <mergeCell ref="DS26:DX26"/>
    <mergeCell ref="DZ26:EE26"/>
    <mergeCell ref="EG26:EL26"/>
    <mergeCell ref="EN26:ES26"/>
    <mergeCell ref="JC26:JH26"/>
    <mergeCell ref="JJ26:JO26"/>
    <mergeCell ref="JQ26:JV26"/>
    <mergeCell ref="JX26:KC26"/>
    <mergeCell ref="KE26:KJ26"/>
    <mergeCell ref="EU26:EZ26"/>
    <mergeCell ref="FB26:FG26"/>
    <mergeCell ref="FI26:FN26"/>
    <mergeCell ref="FP26:FU26"/>
    <mergeCell ref="FW26:GB26"/>
    <mergeCell ref="GD26:GI26"/>
    <mergeCell ref="GK26:GP26"/>
    <mergeCell ref="IO26:IT26"/>
    <mergeCell ref="IV26:JA26"/>
    <mergeCell ref="GR26:GW26"/>
    <mergeCell ref="GY26:HD26"/>
    <mergeCell ref="HF26:HK26"/>
    <mergeCell ref="HM26:HR26"/>
    <mergeCell ref="HT26:HY26"/>
    <mergeCell ref="IA26:IF26"/>
    <mergeCell ref="IH26:IM26"/>
    <mergeCell ref="BO27:BT27"/>
    <mergeCell ref="BV27:CA27"/>
    <mergeCell ref="CC27:CH27"/>
    <mergeCell ref="CJ27:CO27"/>
    <mergeCell ref="CQ27:CV27"/>
    <mergeCell ref="CX27:DC27"/>
    <mergeCell ref="DE27:DJ27"/>
    <mergeCell ref="DL27:DQ27"/>
    <mergeCell ref="DS27:DX27"/>
    <mergeCell ref="DZ27:EE27"/>
    <mergeCell ref="EG27:EL27"/>
    <mergeCell ref="EN27:ES27"/>
    <mergeCell ref="EU27:EZ27"/>
    <mergeCell ref="FB27:FG27"/>
    <mergeCell ref="FI27:FN27"/>
    <mergeCell ref="FP27:FU27"/>
    <mergeCell ref="FW27:GB27"/>
    <mergeCell ref="GD27:GI27"/>
    <mergeCell ref="GK27:GP27"/>
    <mergeCell ref="GR27:GW27"/>
    <mergeCell ref="GY27:HD27"/>
    <mergeCell ref="JC27:JH27"/>
    <mergeCell ref="JJ27:JO27"/>
    <mergeCell ref="JQ27:JV27"/>
    <mergeCell ref="JX27:KC27"/>
    <mergeCell ref="KE27:KJ27"/>
    <mergeCell ref="HF27:HK27"/>
    <mergeCell ref="HM27:HR27"/>
    <mergeCell ref="HT27:HY27"/>
    <mergeCell ref="IA27:IF27"/>
    <mergeCell ref="IH27:IM27"/>
    <mergeCell ref="IO27:IT27"/>
    <mergeCell ref="IV27:JA27"/>
    <mergeCell ref="AM27:AR27"/>
    <mergeCell ref="AM28:AR28"/>
    <mergeCell ref="AM29:AR29"/>
    <mergeCell ref="AT29:AY29"/>
    <mergeCell ref="O30:W30"/>
    <mergeCell ref="X30:BB30"/>
    <mergeCell ref="BA27:BF27"/>
    <mergeCell ref="BA28:BF28"/>
    <mergeCell ref="BA29:BF29"/>
    <mergeCell ref="BH29:BM29"/>
    <mergeCell ref="BO29:BT29"/>
    <mergeCell ref="BV29:CA29"/>
    <mergeCell ref="CC29:CH29"/>
    <mergeCell ref="HS32:IM32"/>
    <mergeCell ref="IN32:KR32"/>
    <mergeCell ref="N33:KI35"/>
    <mergeCell ref="H36:KL51"/>
    <mergeCell ref="BC30:CF30"/>
    <mergeCell ref="CG30:DK30"/>
    <mergeCell ref="O32:DC32"/>
    <mergeCell ref="DD32:EL32"/>
    <mergeCell ref="EM32:FN32"/>
    <mergeCell ref="FO32:GP32"/>
    <mergeCell ref="GQ32:HR32"/>
    <mergeCell ref="GD29:GI29"/>
    <mergeCell ref="GK29:GP29"/>
    <mergeCell ref="DL30:EO30"/>
    <mergeCell ref="EP30:FT30"/>
    <mergeCell ref="FU30:GY30"/>
    <mergeCell ref="GZ30:IC30"/>
    <mergeCell ref="ID30:JH30"/>
    <mergeCell ref="JI30:KL30"/>
    <mergeCell ref="EG29:EL29"/>
    <mergeCell ref="EN29:ES29"/>
    <mergeCell ref="EU29:EZ29"/>
    <mergeCell ref="FB29:FG29"/>
    <mergeCell ref="FI29:FN29"/>
    <mergeCell ref="FP29:FU29"/>
    <mergeCell ref="FW29:GB29"/>
    <mergeCell ref="IO29:IT29"/>
    <mergeCell ref="IV29:JA29"/>
    <mergeCell ref="GR29:GW29"/>
    <mergeCell ref="GY29:HD29"/>
    <mergeCell ref="HF29:HK29"/>
    <mergeCell ref="HM29:HR29"/>
    <mergeCell ref="HT29:HY29"/>
    <mergeCell ref="IA29:IF29"/>
    <mergeCell ref="IH29:IM29"/>
    <mergeCell ref="Y27:AD27"/>
    <mergeCell ref="Y28:AD28"/>
    <mergeCell ref="R29:W29"/>
    <mergeCell ref="Y29:AD29"/>
    <mergeCell ref="AF29:AK29"/>
    <mergeCell ref="R27:W27"/>
    <mergeCell ref="AF27:AK27"/>
    <mergeCell ref="AT27:AY27"/>
    <mergeCell ref="BH27:BM27"/>
    <mergeCell ref="R28:W28"/>
    <mergeCell ref="AF28:AK28"/>
    <mergeCell ref="AT28:AY28"/>
    <mergeCell ref="BH28:BM28"/>
    <mergeCell ref="BO28:BT28"/>
    <mergeCell ref="BV28:CA28"/>
    <mergeCell ref="CC28:CH28"/>
    <mergeCell ref="CJ28:CO28"/>
    <mergeCell ref="CQ28:CV28"/>
    <mergeCell ref="CX28:DC28"/>
    <mergeCell ref="DE28:DJ28"/>
    <mergeCell ref="DL28:DQ28"/>
    <mergeCell ref="DS28:DX28"/>
    <mergeCell ref="DZ28:EE28"/>
    <mergeCell ref="EG28:EL28"/>
    <mergeCell ref="EN28:ES28"/>
    <mergeCell ref="EU28:EZ28"/>
    <mergeCell ref="CJ29:CO29"/>
    <mergeCell ref="CQ29:CV29"/>
    <mergeCell ref="CX29:DC29"/>
    <mergeCell ref="DE29:DJ29"/>
    <mergeCell ref="DL29:DQ29"/>
    <mergeCell ref="DS29:DX29"/>
    <mergeCell ref="DZ29:EE29"/>
    <mergeCell ref="FB28:FG28"/>
    <mergeCell ref="FI28:FN28"/>
    <mergeCell ref="FP28:FU28"/>
    <mergeCell ref="FW28:GB28"/>
    <mergeCell ref="GD28:GI28"/>
    <mergeCell ref="GK28:GP28"/>
    <mergeCell ref="GR28:GW28"/>
    <mergeCell ref="KE28:KJ28"/>
    <mergeCell ref="KE29:KJ29"/>
    <mergeCell ref="JJ28:JO28"/>
    <mergeCell ref="JQ28:JV28"/>
    <mergeCell ref="JX28:KC28"/>
    <mergeCell ref="JC29:JH29"/>
    <mergeCell ref="JJ29:JO29"/>
    <mergeCell ref="JQ29:JV29"/>
    <mergeCell ref="JX29:KC29"/>
    <mergeCell ref="HF8:HK8"/>
    <mergeCell ref="HF9:HK9"/>
    <mergeCell ref="HT8:HY8"/>
    <mergeCell ref="HT9:HY9"/>
    <mergeCell ref="GK8:GP8"/>
    <mergeCell ref="GY8:HD8"/>
    <mergeCell ref="HM8:HR8"/>
    <mergeCell ref="IA8:IF8"/>
    <mergeCell ref="GK9:GP9"/>
    <mergeCell ref="GY9:HD9"/>
    <mergeCell ref="HM9:HR9"/>
    <mergeCell ref="IA9:IF9"/>
    <mergeCell ref="IO8:IT8"/>
    <mergeCell ref="IV8:JA8"/>
    <mergeCell ref="JC8:JH8"/>
    <mergeCell ref="JJ8:JO8"/>
    <mergeCell ref="JQ8:JV8"/>
    <mergeCell ref="JX8:KC8"/>
    <mergeCell ref="KE8:KJ8"/>
    <mergeCell ref="IH8:IM8"/>
    <mergeCell ref="IH9:IM9"/>
    <mergeCell ref="IO9:IT9"/>
    <mergeCell ref="IV9:JA9"/>
    <mergeCell ref="JC9:JH9"/>
    <mergeCell ref="JJ9:JO9"/>
    <mergeCell ref="JQ9:JV9"/>
    <mergeCell ref="Y7:AD7"/>
    <mergeCell ref="Y8:AD8"/>
    <mergeCell ref="O9:P9"/>
    <mergeCell ref="R9:W9"/>
    <mergeCell ref="Y9:AD9"/>
    <mergeCell ref="AF9:AK9"/>
    <mergeCell ref="O7:P7"/>
    <mergeCell ref="R7:W7"/>
    <mergeCell ref="AF7:AK7"/>
    <mergeCell ref="AT7:AY7"/>
    <mergeCell ref="R8:W8"/>
    <mergeCell ref="AF8:AK8"/>
    <mergeCell ref="AT8:AY8"/>
    <mergeCell ref="CQ8:CV8"/>
    <mergeCell ref="CX8:DC8"/>
    <mergeCell ref="DE8:DJ8"/>
    <mergeCell ref="DL8:DQ8"/>
    <mergeCell ref="DS8:DX8"/>
    <mergeCell ref="DZ8:EE8"/>
    <mergeCell ref="EG8:EL8"/>
    <mergeCell ref="EN8:ES8"/>
    <mergeCell ref="EU8:EZ8"/>
    <mergeCell ref="FB8:FG8"/>
    <mergeCell ref="FI8:FN8"/>
    <mergeCell ref="FP8:FU8"/>
    <mergeCell ref="FW8:GB8"/>
    <mergeCell ref="GD8:GI8"/>
    <mergeCell ref="BV9:CA9"/>
    <mergeCell ref="CC9:CH9"/>
    <mergeCell ref="CQ9:CV9"/>
    <mergeCell ref="CX9:DC9"/>
    <mergeCell ref="DE9:DJ9"/>
    <mergeCell ref="DL9:DQ9"/>
    <mergeCell ref="DS9:DX9"/>
    <mergeCell ref="GR8:GW8"/>
    <mergeCell ref="GR9:GW9"/>
    <mergeCell ref="JX9:KC9"/>
    <mergeCell ref="KE9:KJ9"/>
    <mergeCell ref="FW12:GB12"/>
    <mergeCell ref="GD12:GI12"/>
    <mergeCell ref="DZ12:EE12"/>
    <mergeCell ref="EG12:EL12"/>
    <mergeCell ref="EN12:ES12"/>
    <mergeCell ref="EU12:EZ12"/>
    <mergeCell ref="FB12:FG12"/>
    <mergeCell ref="FI12:FN12"/>
    <mergeCell ref="FP12:FU12"/>
    <mergeCell ref="HF11:HK11"/>
    <mergeCell ref="HF12:HK12"/>
    <mergeCell ref="HT11:HY11"/>
    <mergeCell ref="HT12:HY12"/>
    <mergeCell ref="GK11:GP11"/>
    <mergeCell ref="GY11:HD11"/>
    <mergeCell ref="HM11:HR11"/>
    <mergeCell ref="IA11:IF11"/>
    <mergeCell ref="GK12:GP12"/>
    <mergeCell ref="GY12:HD12"/>
    <mergeCell ref="HM12:HR12"/>
    <mergeCell ref="IA12:IF12"/>
    <mergeCell ref="IO11:IT11"/>
    <mergeCell ref="IV11:JA11"/>
    <mergeCell ref="JC11:JH11"/>
    <mergeCell ref="JJ11:JO11"/>
    <mergeCell ref="JQ11:JV11"/>
    <mergeCell ref="JX11:KC11"/>
    <mergeCell ref="KE11:KJ11"/>
    <mergeCell ref="IH11:IM11"/>
    <mergeCell ref="IH12:IM12"/>
    <mergeCell ref="IO12:IT12"/>
    <mergeCell ref="IV12:JA12"/>
    <mergeCell ref="JC12:JH12"/>
    <mergeCell ref="JJ12:JO12"/>
    <mergeCell ref="JQ12:JV12"/>
    <mergeCell ref="IV28:JA28"/>
    <mergeCell ref="JC28:JH28"/>
    <mergeCell ref="GY28:HD28"/>
    <mergeCell ref="HF28:HK28"/>
    <mergeCell ref="HM28:HR28"/>
    <mergeCell ref="HT28:HY28"/>
    <mergeCell ref="IA28:IF28"/>
    <mergeCell ref="IH28:IM28"/>
    <mergeCell ref="IO28:IT28"/>
    <mergeCell ref="FW6:GB6"/>
    <mergeCell ref="GD6:GI6"/>
    <mergeCell ref="GK6:GP6"/>
    <mergeCell ref="GR6:GW6"/>
    <mergeCell ref="GY6:HD6"/>
    <mergeCell ref="HF6:HK6"/>
    <mergeCell ref="HM6:HR6"/>
    <mergeCell ref="JQ6:JV6"/>
    <mergeCell ref="JX6:KC6"/>
    <mergeCell ref="KE6:KJ6"/>
    <mergeCell ref="HT6:HY6"/>
    <mergeCell ref="IA6:IF6"/>
    <mergeCell ref="IH6:IM6"/>
    <mergeCell ref="IO6:IT6"/>
    <mergeCell ref="IV6:JA6"/>
    <mergeCell ref="JC6:JH6"/>
    <mergeCell ref="JJ6:JO6"/>
    <mergeCell ref="CX6:DC6"/>
    <mergeCell ref="DE6:DJ6"/>
    <mergeCell ref="BA6:BF6"/>
    <mergeCell ref="BH6:BM6"/>
    <mergeCell ref="BO6:BT6"/>
    <mergeCell ref="BV6:CA6"/>
    <mergeCell ref="CC6:CH6"/>
    <mergeCell ref="CJ6:CO6"/>
    <mergeCell ref="CQ6:CV6"/>
    <mergeCell ref="BH7:BM7"/>
    <mergeCell ref="BO7:BT7"/>
    <mergeCell ref="BV7:CA7"/>
    <mergeCell ref="CC7:CH7"/>
    <mergeCell ref="CJ7:CO7"/>
    <mergeCell ref="CQ7:CV7"/>
    <mergeCell ref="CX7:DC7"/>
    <mergeCell ref="DE7:DJ7"/>
    <mergeCell ref="DL7:DQ7"/>
    <mergeCell ref="DS7:DX7"/>
    <mergeCell ref="DZ7:EE7"/>
    <mergeCell ref="EG7:EL7"/>
    <mergeCell ref="EN7:ES7"/>
    <mergeCell ref="EU7:EZ7"/>
    <mergeCell ref="FB7:FG7"/>
    <mergeCell ref="FI7:FN7"/>
    <mergeCell ref="FP7:FU7"/>
    <mergeCell ref="FW7:GB7"/>
    <mergeCell ref="GD7:GI7"/>
    <mergeCell ref="GK7:GP7"/>
    <mergeCell ref="GR7:GW7"/>
    <mergeCell ref="IV7:JA7"/>
    <mergeCell ref="JC7:JH7"/>
    <mergeCell ref="JJ7:JO7"/>
    <mergeCell ref="JQ7:JV7"/>
    <mergeCell ref="JX7:KC7"/>
    <mergeCell ref="KE7:KJ7"/>
    <mergeCell ref="GY7:HD7"/>
    <mergeCell ref="HF7:HK7"/>
    <mergeCell ref="HM7:HR7"/>
    <mergeCell ref="HT7:HY7"/>
    <mergeCell ref="IA7:IF7"/>
    <mergeCell ref="IH7:IM7"/>
    <mergeCell ref="IO7:IT7"/>
    <mergeCell ref="GZ1:IC1"/>
    <mergeCell ref="ID1:JH1"/>
    <mergeCell ref="JI1:KL1"/>
    <mergeCell ref="O1:W1"/>
    <mergeCell ref="X1:BB1"/>
    <mergeCell ref="BC1:CF1"/>
    <mergeCell ref="CG1:DK1"/>
    <mergeCell ref="DL1:EO1"/>
    <mergeCell ref="EP1:FT1"/>
    <mergeCell ref="FU1:GY1"/>
    <mergeCell ref="BH3:BM3"/>
    <mergeCell ref="BO3:BT3"/>
    <mergeCell ref="BV3:CA3"/>
    <mergeCell ref="CC3:CH3"/>
    <mergeCell ref="CJ3:CO3"/>
    <mergeCell ref="CQ3:CV3"/>
    <mergeCell ref="CX3:DC3"/>
    <mergeCell ref="DE3:DJ3"/>
    <mergeCell ref="DL3:DQ3"/>
    <mergeCell ref="DS3:DX3"/>
    <mergeCell ref="DZ3:EE3"/>
    <mergeCell ref="EG3:EL3"/>
    <mergeCell ref="EN3:ES3"/>
    <mergeCell ref="EU3:EZ3"/>
    <mergeCell ref="FB3:FG3"/>
    <mergeCell ref="FI3:FN3"/>
    <mergeCell ref="FP3:FU3"/>
    <mergeCell ref="FW3:GB3"/>
    <mergeCell ref="GD3:GI3"/>
    <mergeCell ref="GK3:GP3"/>
    <mergeCell ref="GR3:GW3"/>
    <mergeCell ref="IV3:JA3"/>
    <mergeCell ref="JC3:JH3"/>
    <mergeCell ref="JJ3:JO3"/>
    <mergeCell ref="JQ3:JV3"/>
    <mergeCell ref="JX3:KC3"/>
    <mergeCell ref="KE3:KJ3"/>
    <mergeCell ref="GY3:HD3"/>
    <mergeCell ref="HF3:HK3"/>
    <mergeCell ref="HM3:HR3"/>
    <mergeCell ref="HT3:HY3"/>
    <mergeCell ref="IA3:IF3"/>
    <mergeCell ref="IH3:IM3"/>
    <mergeCell ref="IO3:IT3"/>
    <mergeCell ref="IO4:IT4"/>
    <mergeCell ref="IV4:JA4"/>
    <mergeCell ref="JC4:JH4"/>
    <mergeCell ref="JJ4:JO4"/>
    <mergeCell ref="JQ4:JV4"/>
    <mergeCell ref="JX4:KC4"/>
    <mergeCell ref="KE4:KJ4"/>
    <mergeCell ref="GR4:GW4"/>
    <mergeCell ref="GY4:HD4"/>
    <mergeCell ref="HF4:HK4"/>
    <mergeCell ref="HM4:HR4"/>
    <mergeCell ref="HT4:HY4"/>
    <mergeCell ref="IA4:IF4"/>
    <mergeCell ref="IH4:IM4"/>
    <mergeCell ref="DZ5:EE5"/>
    <mergeCell ref="EG5:EL5"/>
    <mergeCell ref="CC5:CH5"/>
    <mergeCell ref="CJ5:CO5"/>
    <mergeCell ref="CQ5:CV5"/>
    <mergeCell ref="CX5:DC5"/>
    <mergeCell ref="DE5:DJ5"/>
    <mergeCell ref="DL5:DQ5"/>
    <mergeCell ref="DS5:DX5"/>
    <mergeCell ref="EN5:ES5"/>
    <mergeCell ref="EU5:EZ5"/>
    <mergeCell ref="FB5:FG5"/>
    <mergeCell ref="FI5:FN5"/>
    <mergeCell ref="FP5:FU5"/>
    <mergeCell ref="FW5:GB5"/>
    <mergeCell ref="GD5:GI5"/>
    <mergeCell ref="IH5:IM5"/>
    <mergeCell ref="IO5:IT5"/>
    <mergeCell ref="IV5:JA5"/>
    <mergeCell ref="JC5:JH5"/>
    <mergeCell ref="JJ5:JO5"/>
    <mergeCell ref="JQ5:JV5"/>
    <mergeCell ref="JX5:KC5"/>
    <mergeCell ref="KE5:KJ5"/>
    <mergeCell ref="GK5:GP5"/>
    <mergeCell ref="GR5:GW5"/>
    <mergeCell ref="GY5:HD5"/>
    <mergeCell ref="HF5:HK5"/>
    <mergeCell ref="HM5:HR5"/>
    <mergeCell ref="HT5:HY5"/>
    <mergeCell ref="IA5:IF5"/>
    <mergeCell ref="FI6:FN6"/>
    <mergeCell ref="FP6:FU6"/>
    <mergeCell ref="DL6:DQ6"/>
    <mergeCell ref="DS6:DX6"/>
    <mergeCell ref="DZ6:EE6"/>
    <mergeCell ref="EG6:EL6"/>
    <mergeCell ref="EN6:ES6"/>
    <mergeCell ref="EU6:EZ6"/>
    <mergeCell ref="FB6:FG6"/>
    <mergeCell ref="R3:W3"/>
    <mergeCell ref="R4:W4"/>
    <mergeCell ref="O5:P5"/>
    <mergeCell ref="R5:W5"/>
    <mergeCell ref="Y5:AD5"/>
    <mergeCell ref="O6:P6"/>
    <mergeCell ref="R6:W6"/>
    <mergeCell ref="Y6:AD6"/>
    <mergeCell ref="O3:P3"/>
    <mergeCell ref="Y3:AD3"/>
    <mergeCell ref="AM3:AR3"/>
    <mergeCell ref="BA3:BF3"/>
    <mergeCell ref="O4:P4"/>
    <mergeCell ref="Y4:AD4"/>
    <mergeCell ref="AM4:AR4"/>
    <mergeCell ref="BA4:BF4"/>
    <mergeCell ref="BH4:BM4"/>
    <mergeCell ref="BO4:BT4"/>
    <mergeCell ref="BV4:CA4"/>
    <mergeCell ref="CC4:CH4"/>
    <mergeCell ref="CJ4:CO4"/>
    <mergeCell ref="CQ4:CV4"/>
    <mergeCell ref="AT3:AY3"/>
    <mergeCell ref="AT4:AY4"/>
    <mergeCell ref="AT5:AY5"/>
    <mergeCell ref="BA5:BF5"/>
    <mergeCell ref="BH5:BM5"/>
    <mergeCell ref="BO5:BT5"/>
    <mergeCell ref="BV5:CA5"/>
    <mergeCell ref="AF3:AK3"/>
    <mergeCell ref="AF4:AK4"/>
    <mergeCell ref="AF5:AK5"/>
    <mergeCell ref="AM5:AR5"/>
    <mergeCell ref="AF6:AK6"/>
    <mergeCell ref="AM6:AR6"/>
    <mergeCell ref="AT6:AY6"/>
    <mergeCell ref="CX4:DC4"/>
    <mergeCell ref="DE4:DJ4"/>
    <mergeCell ref="DL4:DQ4"/>
    <mergeCell ref="DS4:DX4"/>
    <mergeCell ref="DZ4:EE4"/>
    <mergeCell ref="EG4:EL4"/>
    <mergeCell ref="EN4:ES4"/>
    <mergeCell ref="EU4:EZ4"/>
    <mergeCell ref="FB4:FG4"/>
    <mergeCell ref="FI4:FN4"/>
    <mergeCell ref="FP4:FU4"/>
    <mergeCell ref="FW4:GB4"/>
    <mergeCell ref="GD4:GI4"/>
    <mergeCell ref="GK4:GP4"/>
    <mergeCell ref="FW9:GB9"/>
    <mergeCell ref="GD9:GI9"/>
    <mergeCell ref="DZ9:EE9"/>
    <mergeCell ref="EG9:EL9"/>
    <mergeCell ref="EN9:ES9"/>
    <mergeCell ref="EU9:EZ9"/>
    <mergeCell ref="FB9:FG9"/>
    <mergeCell ref="FI9:FN9"/>
    <mergeCell ref="FP9:FU9"/>
    <mergeCell ref="BA10:BF10"/>
    <mergeCell ref="BA11:BF11"/>
    <mergeCell ref="BH11:BM11"/>
    <mergeCell ref="BO11:BT11"/>
    <mergeCell ref="BV11:CA11"/>
    <mergeCell ref="CC11:CH11"/>
    <mergeCell ref="CJ11:CO11"/>
    <mergeCell ref="CJ12:CO12"/>
    <mergeCell ref="AM10:AR10"/>
    <mergeCell ref="AM11:AR11"/>
    <mergeCell ref="AM12:AR12"/>
    <mergeCell ref="AT12:AY12"/>
    <mergeCell ref="BA12:BF12"/>
    <mergeCell ref="BH12:BM12"/>
    <mergeCell ref="BO12:BT12"/>
    <mergeCell ref="BH13:BM13"/>
    <mergeCell ref="BO13:BT13"/>
    <mergeCell ref="BV13:CA13"/>
    <mergeCell ref="CC13:CH13"/>
    <mergeCell ref="CJ13:CO13"/>
    <mergeCell ref="CQ13:CV13"/>
    <mergeCell ref="CX13:DC13"/>
    <mergeCell ref="DE13:DJ13"/>
    <mergeCell ref="DL13:DQ13"/>
    <mergeCell ref="DS13:DX13"/>
    <mergeCell ref="DZ13:EE13"/>
    <mergeCell ref="EG13:EL13"/>
    <mergeCell ref="EN13:ES13"/>
    <mergeCell ref="EU13:EZ13"/>
    <mergeCell ref="FB13:FG13"/>
    <mergeCell ref="FI13:FN13"/>
    <mergeCell ref="FP13:FU13"/>
    <mergeCell ref="FW13:GB13"/>
    <mergeCell ref="GD13:GI13"/>
    <mergeCell ref="GK13:GP13"/>
    <mergeCell ref="GR13:GW13"/>
    <mergeCell ref="IV13:JA13"/>
    <mergeCell ref="JC13:JH13"/>
    <mergeCell ref="JJ13:JO13"/>
    <mergeCell ref="JQ13:JV13"/>
    <mergeCell ref="JX13:KC13"/>
    <mergeCell ref="KE13:KJ13"/>
    <mergeCell ref="GY13:HD13"/>
    <mergeCell ref="HF13:HK13"/>
    <mergeCell ref="HM13:HR13"/>
    <mergeCell ref="HT13:HY13"/>
    <mergeCell ref="IA13:IF13"/>
    <mergeCell ref="IH13:IM13"/>
    <mergeCell ref="IO13:IT13"/>
    <mergeCell ref="R13:W13"/>
    <mergeCell ref="R14:W14"/>
    <mergeCell ref="AF13:AK13"/>
    <mergeCell ref="AF14:AK14"/>
    <mergeCell ref="AT13:AY13"/>
    <mergeCell ref="AT14:AY14"/>
    <mergeCell ref="O13:P13"/>
    <mergeCell ref="Y13:AD13"/>
    <mergeCell ref="AM13:AR13"/>
    <mergeCell ref="BA13:BF13"/>
    <mergeCell ref="O14:P14"/>
    <mergeCell ref="Y14:AD14"/>
    <mergeCell ref="AM14:AR14"/>
    <mergeCell ref="BA14:BF14"/>
    <mergeCell ref="BH14:BM14"/>
    <mergeCell ref="BO14:BT14"/>
    <mergeCell ref="BV14:CA14"/>
    <mergeCell ref="CC14:CH14"/>
    <mergeCell ref="CJ14:CO14"/>
    <mergeCell ref="CQ14:CV14"/>
    <mergeCell ref="CX14:DC14"/>
    <mergeCell ref="DE14:DJ14"/>
    <mergeCell ref="DL14:DQ14"/>
    <mergeCell ref="DS14:DX14"/>
    <mergeCell ref="DZ14:EE14"/>
    <mergeCell ref="EG14:EL14"/>
    <mergeCell ref="EN14:ES14"/>
    <mergeCell ref="JC14:JH14"/>
    <mergeCell ref="JJ14:JO14"/>
    <mergeCell ref="JQ14:JV14"/>
    <mergeCell ref="JX14:KC14"/>
    <mergeCell ref="KE14:KJ14"/>
    <mergeCell ref="EU14:EZ14"/>
    <mergeCell ref="FB14:FG14"/>
    <mergeCell ref="FI14:FN14"/>
    <mergeCell ref="FP14:FU14"/>
    <mergeCell ref="FW14:GB14"/>
    <mergeCell ref="GD14:GI14"/>
    <mergeCell ref="GK14:GP14"/>
    <mergeCell ref="IO14:IT14"/>
    <mergeCell ref="IV14:JA14"/>
    <mergeCell ref="GR14:GW14"/>
    <mergeCell ref="GY14:HD14"/>
    <mergeCell ref="HF14:HK14"/>
    <mergeCell ref="HM14:HR14"/>
    <mergeCell ref="HT14:HY14"/>
    <mergeCell ref="IA14:IF14"/>
    <mergeCell ref="IH14:IM14"/>
    <mergeCell ref="BO15:BT15"/>
    <mergeCell ref="BV15:CA15"/>
    <mergeCell ref="CC15:CH15"/>
    <mergeCell ref="CJ15:CO15"/>
    <mergeCell ref="CQ15:CV15"/>
    <mergeCell ref="CX15:DC15"/>
    <mergeCell ref="DE15:DJ15"/>
    <mergeCell ref="DL15:DQ15"/>
    <mergeCell ref="DS15:DX15"/>
    <mergeCell ref="DZ15:EE15"/>
    <mergeCell ref="EG15:EL15"/>
    <mergeCell ref="EN15:ES15"/>
    <mergeCell ref="EU15:EZ15"/>
    <mergeCell ref="FB15:FG15"/>
    <mergeCell ref="FI15:FN15"/>
    <mergeCell ref="FP15:FU15"/>
    <mergeCell ref="FW15:GB15"/>
    <mergeCell ref="GD15:GI15"/>
    <mergeCell ref="GK15:GP15"/>
    <mergeCell ref="GR15:GW15"/>
    <mergeCell ref="GY15:HD15"/>
    <mergeCell ref="JC15:JH15"/>
    <mergeCell ref="JJ15:JO15"/>
    <mergeCell ref="JQ15:JV15"/>
    <mergeCell ref="JX15:KC15"/>
    <mergeCell ref="KE15:KJ15"/>
    <mergeCell ref="HF15:HK15"/>
    <mergeCell ref="HM15:HR15"/>
    <mergeCell ref="HT15:HY15"/>
    <mergeCell ref="IA15:IF15"/>
    <mergeCell ref="IH15:IM15"/>
    <mergeCell ref="IO15:IT15"/>
    <mergeCell ref="IV15:JA15"/>
    <mergeCell ref="R15:W15"/>
    <mergeCell ref="R16:W16"/>
    <mergeCell ref="AF15:AK15"/>
    <mergeCell ref="AF16:AK16"/>
    <mergeCell ref="AT15:AY15"/>
    <mergeCell ref="AT16:AY16"/>
    <mergeCell ref="Y15:AD15"/>
    <mergeCell ref="AM15:AR15"/>
    <mergeCell ref="BA15:BF15"/>
    <mergeCell ref="O16:P16"/>
    <mergeCell ref="Y16:AD16"/>
    <mergeCell ref="AM16:AR16"/>
    <mergeCell ref="BA16:BF16"/>
    <mergeCell ref="BH15:BM15"/>
    <mergeCell ref="BH16:BM16"/>
    <mergeCell ref="BO16:BT16"/>
    <mergeCell ref="BV16:CA16"/>
    <mergeCell ref="CC16:CH16"/>
    <mergeCell ref="CJ16:CO16"/>
    <mergeCell ref="CQ16:CV16"/>
    <mergeCell ref="CX16:DC16"/>
    <mergeCell ref="DE16:DJ16"/>
    <mergeCell ref="DL16:DQ16"/>
    <mergeCell ref="DS16:DX16"/>
    <mergeCell ref="DZ16:EE16"/>
    <mergeCell ref="EG16:EL16"/>
    <mergeCell ref="EN16:ES16"/>
    <mergeCell ref="JC16:JH16"/>
    <mergeCell ref="JJ16:JO16"/>
    <mergeCell ref="JQ16:JV16"/>
    <mergeCell ref="JX16:KC16"/>
    <mergeCell ref="KE16:KJ16"/>
    <mergeCell ref="EU16:EZ16"/>
    <mergeCell ref="FB16:FG16"/>
    <mergeCell ref="FI16:FN16"/>
    <mergeCell ref="FP16:FU16"/>
    <mergeCell ref="FW16:GB16"/>
    <mergeCell ref="GD16:GI16"/>
    <mergeCell ref="GK16:GP16"/>
    <mergeCell ref="IO16:IT16"/>
    <mergeCell ref="IV16:JA16"/>
    <mergeCell ref="GR16:GW16"/>
    <mergeCell ref="GY16:HD16"/>
    <mergeCell ref="HF16:HK16"/>
    <mergeCell ref="HM16:HR16"/>
    <mergeCell ref="HT16:HY16"/>
    <mergeCell ref="IA16:IF16"/>
    <mergeCell ref="IH16:IM16"/>
    <mergeCell ref="BH17:BM17"/>
    <mergeCell ref="BO17:BT17"/>
    <mergeCell ref="BV17:CA17"/>
    <mergeCell ref="CC17:CH17"/>
    <mergeCell ref="CJ17:CO17"/>
    <mergeCell ref="CQ17:CV17"/>
    <mergeCell ref="CX17:DC17"/>
    <mergeCell ref="DE17:DJ17"/>
    <mergeCell ref="DL17:DQ17"/>
    <mergeCell ref="DS17:DX17"/>
    <mergeCell ref="DZ17:EE17"/>
    <mergeCell ref="EG17:EL17"/>
    <mergeCell ref="EN17:ES17"/>
    <mergeCell ref="EU17:EZ17"/>
    <mergeCell ref="FB17:FG17"/>
    <mergeCell ref="FI17:FN17"/>
    <mergeCell ref="FP17:FU17"/>
    <mergeCell ref="FW17:GB17"/>
    <mergeCell ref="GD17:GI17"/>
    <mergeCell ref="GK17:GP17"/>
    <mergeCell ref="GR17:GW17"/>
    <mergeCell ref="IV17:JA17"/>
    <mergeCell ref="JC17:JH17"/>
    <mergeCell ref="JJ17:JO17"/>
    <mergeCell ref="JQ17:JV17"/>
    <mergeCell ref="JX17:KC17"/>
    <mergeCell ref="KE17:KJ17"/>
    <mergeCell ref="GY17:HD17"/>
    <mergeCell ref="HF17:HK17"/>
    <mergeCell ref="HM17:HR17"/>
    <mergeCell ref="HT17:HY17"/>
    <mergeCell ref="IA17:IF17"/>
    <mergeCell ref="IH17:IM17"/>
    <mergeCell ref="IO17:IT17"/>
    <mergeCell ref="R17:W17"/>
    <mergeCell ref="R18:W18"/>
    <mergeCell ref="AF17:AK17"/>
    <mergeCell ref="AF18:AK18"/>
    <mergeCell ref="AT17:AY17"/>
    <mergeCell ref="AT18:AY18"/>
    <mergeCell ref="O17:P17"/>
    <mergeCell ref="Y17:AD17"/>
    <mergeCell ref="AM17:AR17"/>
    <mergeCell ref="BA17:BF17"/>
    <mergeCell ref="O18:P18"/>
    <mergeCell ref="Y18:AD18"/>
    <mergeCell ref="AM18:AR18"/>
    <mergeCell ref="BA18:BF18"/>
    <mergeCell ref="BH18:BM18"/>
    <mergeCell ref="BO18:BT18"/>
    <mergeCell ref="BV18:CA18"/>
    <mergeCell ref="CC18:CH18"/>
    <mergeCell ref="CJ18:CO18"/>
    <mergeCell ref="CQ18:CV18"/>
    <mergeCell ref="CX18:DC18"/>
    <mergeCell ref="DE18:DJ18"/>
    <mergeCell ref="DL18:DQ18"/>
    <mergeCell ref="DS18:DX18"/>
    <mergeCell ref="DZ18:EE18"/>
    <mergeCell ref="EG18:EL18"/>
    <mergeCell ref="EN18:ES18"/>
    <mergeCell ref="JC18:JH18"/>
    <mergeCell ref="JJ18:JO18"/>
    <mergeCell ref="JQ18:JV18"/>
    <mergeCell ref="JX18:KC18"/>
    <mergeCell ref="KE18:KJ18"/>
    <mergeCell ref="EU18:EZ18"/>
    <mergeCell ref="FB18:FG18"/>
    <mergeCell ref="FI18:FN18"/>
    <mergeCell ref="FP18:FU18"/>
    <mergeCell ref="FW18:GB18"/>
    <mergeCell ref="GD18:GI18"/>
    <mergeCell ref="GK18:GP18"/>
    <mergeCell ref="IO18:IT18"/>
    <mergeCell ref="IV18:JA18"/>
    <mergeCell ref="GR18:GW18"/>
    <mergeCell ref="GY18:HD18"/>
    <mergeCell ref="HF18:HK18"/>
    <mergeCell ref="HM18:HR18"/>
    <mergeCell ref="HT18:HY18"/>
    <mergeCell ref="IA18:IF18"/>
    <mergeCell ref="IH18:IM18"/>
    <mergeCell ref="BH19:BM19"/>
    <mergeCell ref="BO19:BT19"/>
    <mergeCell ref="BV19:CA19"/>
    <mergeCell ref="CC19:CH19"/>
    <mergeCell ref="CJ19:CO19"/>
    <mergeCell ref="CQ19:CV19"/>
    <mergeCell ref="CX19:DC19"/>
    <mergeCell ref="DE19:DJ19"/>
    <mergeCell ref="DL19:DQ19"/>
    <mergeCell ref="DS19:DX19"/>
    <mergeCell ref="DZ19:EE19"/>
    <mergeCell ref="EG19:EL19"/>
    <mergeCell ref="EN19:ES19"/>
    <mergeCell ref="EU19:EZ19"/>
    <mergeCell ref="FB19:FG19"/>
    <mergeCell ref="FI19:FN19"/>
    <mergeCell ref="FP19:FU19"/>
    <mergeCell ref="FW19:GB19"/>
    <mergeCell ref="GD19:GI19"/>
    <mergeCell ref="GK19:GP19"/>
    <mergeCell ref="GR19:GW19"/>
    <mergeCell ref="IV19:JA19"/>
    <mergeCell ref="JC19:JH19"/>
    <mergeCell ref="JJ19:JO19"/>
    <mergeCell ref="JQ19:JV19"/>
    <mergeCell ref="JX19:KC19"/>
    <mergeCell ref="KE19:KJ19"/>
    <mergeCell ref="GY19:HD19"/>
    <mergeCell ref="HF19:HK19"/>
    <mergeCell ref="HM19:HR19"/>
    <mergeCell ref="HT19:HY19"/>
    <mergeCell ref="IA19:IF19"/>
    <mergeCell ref="IH19:IM19"/>
    <mergeCell ref="IO19:IT19"/>
    <mergeCell ref="R19:W19"/>
    <mergeCell ref="R20:W20"/>
    <mergeCell ref="AF19:AK19"/>
    <mergeCell ref="AF20:AK20"/>
    <mergeCell ref="AT19:AY19"/>
    <mergeCell ref="AT20:AY20"/>
    <mergeCell ref="O19:P19"/>
    <mergeCell ref="Y19:AD19"/>
    <mergeCell ref="AM19:AR19"/>
    <mergeCell ref="BA19:BF19"/>
    <mergeCell ref="O20:P20"/>
    <mergeCell ref="Y20:AD20"/>
    <mergeCell ref="AM20:AR20"/>
    <mergeCell ref="BA20:BF20"/>
    <mergeCell ref="BH20:BM20"/>
    <mergeCell ref="BO20:BT20"/>
    <mergeCell ref="BV20:CA20"/>
    <mergeCell ref="CC20:CH20"/>
    <mergeCell ref="CJ20:CO20"/>
    <mergeCell ref="CQ20:CV20"/>
    <mergeCell ref="CX20:DC20"/>
    <mergeCell ref="DE20:DJ20"/>
    <mergeCell ref="DL20:DQ20"/>
    <mergeCell ref="DS20:DX20"/>
    <mergeCell ref="DZ20:EE20"/>
    <mergeCell ref="EG20:EL20"/>
    <mergeCell ref="EN20:ES20"/>
    <mergeCell ref="JC20:JH20"/>
    <mergeCell ref="JJ20:JO20"/>
    <mergeCell ref="JQ20:JV20"/>
    <mergeCell ref="JX20:KC20"/>
    <mergeCell ref="KE20:KJ20"/>
    <mergeCell ref="EU20:EZ20"/>
    <mergeCell ref="FB20:FG20"/>
    <mergeCell ref="FI20:FN20"/>
    <mergeCell ref="FP20:FU20"/>
    <mergeCell ref="FW20:GB20"/>
    <mergeCell ref="GD20:GI20"/>
    <mergeCell ref="GK20:GP20"/>
    <mergeCell ref="IO20:IT20"/>
    <mergeCell ref="IV20:JA20"/>
    <mergeCell ref="GR20:GW20"/>
    <mergeCell ref="GY20:HD20"/>
    <mergeCell ref="HF20:HK20"/>
    <mergeCell ref="HM20:HR20"/>
    <mergeCell ref="HT20:HY20"/>
    <mergeCell ref="IA20:IF20"/>
    <mergeCell ref="IH20:IM20"/>
    <mergeCell ref="BH21:BM21"/>
    <mergeCell ref="BO21:BT21"/>
    <mergeCell ref="BV21:CA21"/>
    <mergeCell ref="CC21:CH21"/>
    <mergeCell ref="CJ21:CO21"/>
    <mergeCell ref="CQ21:CV21"/>
    <mergeCell ref="CX21:DC21"/>
    <mergeCell ref="DE21:DJ21"/>
    <mergeCell ref="DL21:DQ21"/>
    <mergeCell ref="DS21:DX21"/>
    <mergeCell ref="DZ21:EE21"/>
    <mergeCell ref="EG21:EL21"/>
    <mergeCell ref="EN21:ES21"/>
    <mergeCell ref="EU21:EZ21"/>
    <mergeCell ref="FB21:FG21"/>
    <mergeCell ref="FI21:FN21"/>
    <mergeCell ref="FP21:FU21"/>
    <mergeCell ref="FW21:GB21"/>
    <mergeCell ref="GD21:GI21"/>
    <mergeCell ref="GK21:GP21"/>
    <mergeCell ref="GR21:GW21"/>
    <mergeCell ref="IV21:JA21"/>
    <mergeCell ref="JC21:JH21"/>
    <mergeCell ref="JJ21:JO21"/>
    <mergeCell ref="JQ21:JV21"/>
    <mergeCell ref="JX21:KC21"/>
    <mergeCell ref="KE21:KJ21"/>
    <mergeCell ref="GY21:HD21"/>
    <mergeCell ref="HF21:HK21"/>
    <mergeCell ref="HM21:HR21"/>
    <mergeCell ref="HT21:HY21"/>
    <mergeCell ref="IA21:IF21"/>
    <mergeCell ref="IH21:IM21"/>
    <mergeCell ref="IO21:IT21"/>
    <mergeCell ref="R21:W21"/>
    <mergeCell ref="R22:W22"/>
    <mergeCell ref="AF21:AK21"/>
    <mergeCell ref="AF22:AK22"/>
    <mergeCell ref="AT21:AY21"/>
    <mergeCell ref="AT22:AY22"/>
    <mergeCell ref="O21:P21"/>
    <mergeCell ref="Y21:AD21"/>
    <mergeCell ref="AM21:AR21"/>
    <mergeCell ref="BA21:BF21"/>
    <mergeCell ref="O22:P22"/>
    <mergeCell ref="Y22:AD22"/>
    <mergeCell ref="AM22:AR22"/>
    <mergeCell ref="BA22:BF22"/>
    <mergeCell ref="BH22:BM22"/>
    <mergeCell ref="BO22:BT22"/>
    <mergeCell ref="BV22:CA22"/>
    <mergeCell ref="CC22:CH22"/>
    <mergeCell ref="CJ22:CO22"/>
    <mergeCell ref="CQ22:CV22"/>
    <mergeCell ref="CX22:DC22"/>
    <mergeCell ref="DE22:DJ22"/>
    <mergeCell ref="DL22:DQ22"/>
    <mergeCell ref="DS22:DX22"/>
    <mergeCell ref="DZ22:EE22"/>
    <mergeCell ref="EG22:EL22"/>
    <mergeCell ref="EN22:ES22"/>
    <mergeCell ref="EU22:EZ22"/>
    <mergeCell ref="FB22:FG22"/>
    <mergeCell ref="FI22:FN22"/>
    <mergeCell ref="FP22:FU22"/>
    <mergeCell ref="FW22:GB22"/>
    <mergeCell ref="GD22:GI22"/>
    <mergeCell ref="GK22:GP22"/>
  </mergeCells>
  <conditionalFormatting sqref="H3:H29">
    <cfRule type="notContainsBlanks" dxfId="0" priority="1">
      <formula>LEN(TRIM(H3))&gt;0</formula>
    </cfRule>
  </conditionalFormatting>
  <conditionalFormatting sqref="J6:J29 I10:I28">
    <cfRule type="notContainsBlanks" dxfId="1" priority="2">
      <formula>LEN(TRIM(J6))&gt;0</formula>
    </cfRule>
  </conditionalFormatting>
  <conditionalFormatting sqref="Q4:Q29 X4:X29 AE4:AE29 AL4:AL29 AS4:AS29 AZ4:AZ29 BG4:BG29 BN4:BN29 BU4:BU29 CB4:CB29 CI4:CI29 CJ4 CP4:CP29 CW4:CW29 DD4:DD29 DE4:DE13 DK4:DK29 DL4:DL5 DR4:DR29 DS4:DS5 DY4:DY29 DZ4:DZ5 EF4:EF29 EG4:EG5 EM4:EM29 EN4:EN5 ET4:ET29 EU4:EU21 FA4:FA29 FB4:FB22 FH4:FH29 FI4:FI22 FO4:FO29 FP4:FP28 FV4:FV29 FW4:FW28 GC4:GC29 GD4:GD28 GJ4:GJ29 GK4:GK28 GQ4:GQ29 GR4:GR28 GX4:GX29 GY4:GY19 HE4:HE29 HF4:HF28 HL4:HL29 HM4:HM28 HS4:HS29 HT4:HT15 HZ4:HZ29 IA4:IA20 IG4:IG29 IH4:IH28 IN4:IN29 IO4:IO21 IU4:IU29 IV4:IV9 JB4:JB29 JC4:JC9 JI4:JI29 JJ4:JJ9 JP4:JP29 JQ4:JQ9 JW4:JW29 JX4:JX9 KD4:KD29 KE4:KE9 CC6 CX6:CX7 CQ7 DL7:DL13 DS7:DS16 DZ7:DZ14 EG7:EG20 EN7:EN16 CJ9 CX10:CX13 CJ11 CJ13:CJ16 IV14:IV22 JC14:JC18 JJ14:JJ18 JQ14:JQ18 JX14:JX18 KE14:KE18 CX16:CX20 DE16 HT17:HT20 CQ18:CQ22 DE18 DL18:DL20 DS18:DS20 DZ18:DZ20 EN18:EN19 JC20:JC21 JJ20:JJ21 JQ20:JQ21 JX20:JX21 KE20:KE21 EN21:EN22 GY21:GY28 CJ22:CJ23 CX22:CX26 DE22:DE23 DL22:DL23 DS22:DS23 DZ22 EG22:EG28 HT22:HT28 IA22:IA28 EU23:EU28 CQ24:CQ26 EN24:EN28 FB24:FB28 FI24:FI28 IO24:IO28 IV24:IV28 JC24:JC28 JJ24:JJ28 JQ24:JQ28 JX24:JX28 KE24:KE28 DS25:DS28 DZ25:DZ28 O26 DL28">
    <cfRule type="cellIs" dxfId="2" priority="3" operator="equal">
      <formula>"Lef"</formula>
    </cfRule>
  </conditionalFormatting>
  <conditionalFormatting sqref="O1:KJ51">
    <cfRule type="cellIs" dxfId="3" priority="4" operator="equal">
      <formula>"N.Peramos"</formula>
    </cfRule>
  </conditionalFormatting>
  <conditionalFormatting sqref="EN3:EN28 EO3:ES12 O4:P28 Q4:Q29 R4:R28 S4:W9 X4:X29 Y4:AD28 AE4:AE29 AF4:AK28 AL4:AL29 AM4:AR28 AS4:AS29 AT4:AY28 AZ4:AZ29 BA4:BF28 BG4:BG29 BH4:BM28 BN4:BN29 BO4:BT28 BU4:BU29 BV4:CA28 CB4:CB29 CC4:CH28 CI4:CI29 CJ4:CO28 CP4:CP29 CQ4:CV28 CW4:CW29 CX4:DC28 DD4:DD29 DE4:DJ28 DK4:DK29 DL4:DQ28 DR4:DR29 DS4:DX28 DY4:DY29 DZ4:EE28 EF4:EF29 EG4:EL28 EM4:EM29 ET4:ET29 EU4:EU28 EV4:EZ6 FA4:FA29 FB4:FB28 FC4:FG17 FH4:FH29 FI4:FI28 FJ4:FN4 FO4:FO29 FP4:FU28 FV4:FV29 FW4:GB28 GC4:GC29 GD4:GI28 GJ4:GJ29 GK4:GP28 GQ4:GQ29 GR4:GW28 GX4:GX29 GY4:GY28 GZ4:HD19 HE4:HE29 HF4:HK28 HL4:HL29 HM4:HR28 HS4:HS29 HT4:HY28 HZ4:HZ29 IA4:IF28 IG4:IG29 IH4:IM28 IN4:IN29 IO4:IT28 IU4:IU29 IV4:JA28 JB4:JB29 JC4:JH28 JI4:JI29 JJ4:JO28 JP4:JP29 JQ4:JV28 JW4:JW29 JX4:KC28 KD4:KD29 KE4:KJ28 FJ6:FN6 EV8:EZ28 FJ8:FN28 S13:W28 EO14:ES28 FC19:FG28 GZ21:HD28">
    <cfRule type="beginsWith" dxfId="4" priority="5" operator="beginsWith" text="B">
      <formula>LEFT((EN3),LEN("B"))=("B")</formula>
    </cfRule>
  </conditionalFormatting>
  <conditionalFormatting sqref="EN3:EN28 EO3:ES12 O4:P28 Q4:Q29 R4:R28 S4:W9 X4:X29 Y4:AD28 AE4:AE29 AF4:AK28 AL4:AL29 AM4:AR28 AS4:AS29 AT4:AY28 AZ4:AZ29 BA4:BF28 BG4:BG29 BH4:BM28 BN4:BN29 BO4:BT28 BU4:BU29 BV4:CA28 CB4:CB29 CC4:CH28 CI4:CI29 CJ4:CO28 CP4:CP29 CQ4:CV28 CW4:CW29 CX4:DC28 DD4:DD29 DE4:DJ28 DK4:DK29 DL4:DQ28 DR4:DR29 DS4:DX28 DY4:DY29 DZ4:EE28 EF4:EF29 EG4:EL28 EM4:EM29 ET4:ET29 EU4:EU28 EV4:EZ6 FA4:FA29 FB4:FB28 FC4:FG17 FH4:FH29 FI4:FI28 FJ4:FN4 FO4:FO29 FP4:FU28 FV4:FV29 FW4:GB28 GC4:GC29 GD4:GI28 GJ4:GJ29 GK4:GP28 GQ4:GQ29 GR4:GW28 GX4:GX29 GY4:GY28 GZ4:HD19 HE4:HE29 HF4:HK28 HL4:HL29 HM4:HR28 HS4:HS29 HT4:HY28 HZ4:HZ29 IA4:IF28 IG4:IG29 IH4:IM28 IN4:IN29 IO4:IT28 IU4:IU29 IV4:JA28 JB4:JB29 JC4:JH28 JI4:JI29 JJ4:JO28 JP4:JP29 JQ4:JV28 JW4:JW29 JX4:KC28 KD4:KD29 KE4:KJ28 FJ6:FN6 EV8:EZ28 FJ8:FN28 S13:W28 EO14:ES28 FC19:FG28 GZ21:HD28">
    <cfRule type="beginsWith" dxfId="0" priority="6" operator="beginsWith" text="O">
      <formula>LEFT((EN3),LEN("O"))=("O")</formula>
    </cfRule>
  </conditionalFormatting>
  <conditionalFormatting sqref="Q4:Q29 X4:X29 AE4:AE29 AL4:AL29 AS4:AS29 AZ4:AZ29 BG4:BG29 BN4:BN29 BU4:BU29 CB4:CB29 CI4:CI29 CJ4 CP4:CP29 CW4:CW29 DD4:DD29 DE4:DE13 DK4:DK29 DL4:DL5 DR4:DR29 DS4:DS5 DY4:DY29 DZ4:DZ5 EF4:EF29 EG4:EG5 EM4:EM29 EN4:EN5 ET4:ET29 EU4:EU21 FA4:FA29 FB4:FB22 FH4:FH29 FI4:FI22 FO4:FO29 FP4:FP28 FV4:FV29 FW4:FW28 GC4:GC29 GD4:GD28 GJ4:GJ29 GK4:GK28 GQ4:GQ29 GR4:GR28 GX4:GX29 GY4:GY19 HE4:HE29 HF4:HF28 HL4:HL29 HM4:HM28 HS4:HS29 HT4:HT15 HZ4:HZ29 IA4:IA20 IG4:IG29 IH4:IH28 IN4:IN29 IO4:IO21 IU4:IU29 IV4:IV9 JB4:JB29 JC4:JC9 JI4:JI29 JJ4:JJ9 JP4:JP29 JQ4:JQ9 JW4:JW29 JX4:JX9 KD4:KD29 KE4:KE9 CC6 CX6:CX7 CQ7 DL7:DL13 DS7:DS16 DZ7:DZ14 EG7:EG20 EN7:EN16 CJ9 CX10:CX13 CJ11 CJ13:CJ16 IV14:IV22 JC14:JC18 JJ14:JJ18 JQ14:JQ18 JX14:JX18 KE14:KE18 CX16:CX20 DE16 HT17:HT20 CQ18:CQ22 DE18 DL18:DL20 DS18:DS20 DZ18:DZ20 EN18:EN19 JC20:JC21 JJ20:JJ21 JQ20:JQ21 JX20:JX21 KE20:KE21 EN21:EN22 GY21:GY28 CJ22:CJ23 CX22:CX26 DE22:DE23 DL22:DL23 DS22:DS23 DZ22 EG22:EG28 HT22:HT28 IA22:IA28 EU23:EU28 CQ24:CQ26 EN24:EN28 FB24:FB28 FI24:FI28 IO24:IO28 IV24:IV28 JC24:JC28 JJ24:JJ28 JQ24:JQ28 JX24:JX28 KE24:KE28 DS25:DS28 DZ25:DZ28 O26 DL28">
    <cfRule type="containsText" dxfId="5" priority="7" operator="containsText" text="/">
      <formula>NOT(ISERROR(SEARCH(("/"),(Q4))))</formula>
    </cfRule>
  </conditionalFormatting>
  <conditionalFormatting sqref="Q4:Q29 X4:X29 AE4:AE29 AL4:AL29 AS4:AS29 AZ4:AZ29 BG4:BG29 BN4:BN29 BU4:BU29 CB4:CB29 CI4:CI29 CP4:CP29 CW4:CW29 DD4:DD29 DK4:DK29 DR4:DR29 DY4:DY29 EF4:EF29 EM4:EM29 ET4:ET29 FA4:FA29 FH4:FH29 FO4:FO29 FV4:FV29 GC4:GC29 GJ4 GQ4:GQ29 GX4:GX29 HE4:HE29 HL4:HL29 HS4:HS29 HZ4:HZ29 IG4:IG29 IN4:IN29 IU4:IU29 JB4:JB29 JI4:JI29 JP4:JP29 JW4:JW29 KD4:KD29 GJ12 GJ29">
    <cfRule type="notContainsBlanks" dxfId="6" priority="8">
      <formula>LEN(TRIM(Q4))&gt;0</formula>
    </cfRule>
  </conditionalFormatting>
  <dataValidations>
    <dataValidation type="list" allowBlank="1" showErrorMessage="1" sqref="I5 I7:I11 I15 I27:I29">
      <formula1>#REF!</formula1>
    </dataValidation>
  </dataValidations>
  <hyperlinks>
    <hyperlink r:id="rId2" location="gid=0" ref="A4"/>
    <hyperlink r:id="rId3" ref="N4"/>
    <hyperlink r:id="rId4" location="gid=0" ref="A5"/>
    <hyperlink r:id="rId5" ref="N5"/>
    <hyperlink r:id="rId6" location="gid=0" ref="A6"/>
    <hyperlink r:id="rId7" ref="N6"/>
    <hyperlink r:id="rId8" location="gid=0" ref="A7"/>
    <hyperlink r:id="rId9" ref="N7"/>
    <hyperlink r:id="rId10" ref="N8"/>
    <hyperlink r:id="rId11" location="gid=0" ref="A9"/>
    <hyperlink r:id="rId12" ref="N9"/>
    <hyperlink r:id="rId13" ref="N10"/>
    <hyperlink r:id="rId14" ref="N11"/>
    <hyperlink r:id="rId15" ref="A12"/>
    <hyperlink r:id="rId16" ref="N12"/>
    <hyperlink r:id="rId17" location="gid=0" ref="A13"/>
    <hyperlink r:id="rId18" ref="N13"/>
    <hyperlink r:id="rId19" ref="N14"/>
    <hyperlink r:id="rId20" ref="N15"/>
    <hyperlink r:id="rId21" ref="N16"/>
    <hyperlink r:id="rId22" ref="N17"/>
    <hyperlink r:id="rId23" ref="N18"/>
    <hyperlink r:id="rId24" location="gid=0" ref="A19"/>
    <hyperlink r:id="rId25" ref="N19"/>
    <hyperlink r:id="rId26" ref="A20"/>
    <hyperlink r:id="rId27" ref="N20"/>
    <hyperlink r:id="rId28" ref="A21"/>
    <hyperlink r:id="rId29" ref="N21"/>
    <hyperlink r:id="rId30" location="gid=0" ref="A22"/>
    <hyperlink r:id="rId31" ref="N22"/>
    <hyperlink r:id="rId32" location="gid=0" ref="A23"/>
    <hyperlink r:id="rId33" ref="N23"/>
    <hyperlink r:id="rId34" ref="A24"/>
    <hyperlink r:id="rId35" ref="N24"/>
    <hyperlink r:id="rId36" location="gid=0" ref="A25"/>
    <hyperlink r:id="rId37" ref="N25"/>
    <hyperlink r:id="rId38" location="gid=0" ref="A26"/>
    <hyperlink r:id="rId39" ref="N26"/>
    <hyperlink r:id="rId40" ref="N27"/>
    <hyperlink r:id="rId41" ref="N28"/>
    <hyperlink r:id="rId42" ref="N29"/>
  </hyperlinks>
  <drawing r:id="rId43"/>
  <legacyDrawing r:id="rId4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9.0" ySplit="2.0" topLeftCell="J3" activePane="bottomRight" state="frozen"/>
      <selection activeCell="J1" sqref="J1" pane="topRight"/>
      <selection activeCell="A3" sqref="A3" pane="bottomLeft"/>
      <selection activeCell="J3" sqref="J3" pane="bottomRight"/>
    </sheetView>
  </sheetViews>
  <sheetFormatPr customHeight="1" defaultColWidth="12.63" defaultRowHeight="15.75"/>
  <cols>
    <col customWidth="1" min="1" max="1" width="5.13"/>
    <col customWidth="1" min="2" max="3" width="23.13"/>
    <col customWidth="1" min="4" max="8" width="5.5"/>
    <col customWidth="1" min="9" max="9" width="6.25"/>
    <col customWidth="1" min="10" max="300" width="2.63"/>
  </cols>
  <sheetData>
    <row r="1" ht="17.25" customHeight="1">
      <c r="A1" s="1"/>
      <c r="B1" s="252" t="s">
        <v>87</v>
      </c>
      <c r="C1" s="252"/>
      <c r="D1" s="1"/>
      <c r="E1" s="1"/>
      <c r="F1" s="1"/>
      <c r="G1" s="1"/>
      <c r="H1" s="1"/>
      <c r="I1" s="3"/>
      <c r="J1" s="253"/>
      <c r="O1" s="254" t="s">
        <v>1</v>
      </c>
      <c r="AT1" s="255" t="s">
        <v>2</v>
      </c>
      <c r="BX1" s="254" t="s">
        <v>3</v>
      </c>
      <c r="DB1" s="254"/>
      <c r="DC1" s="256" t="s">
        <v>4</v>
      </c>
      <c r="EG1" s="257" t="s">
        <v>5</v>
      </c>
      <c r="FK1" s="257"/>
      <c r="FL1" s="258" t="s">
        <v>88</v>
      </c>
      <c r="GQ1" s="259" t="s">
        <v>7</v>
      </c>
      <c r="HU1" s="260" t="s">
        <v>8</v>
      </c>
      <c r="IZ1" s="261" t="s">
        <v>9</v>
      </c>
      <c r="KG1" s="261"/>
      <c r="KH1" s="261"/>
      <c r="KI1" s="261"/>
      <c r="KJ1" s="261"/>
      <c r="KK1" s="261"/>
      <c r="KL1" s="261"/>
      <c r="KM1" s="261"/>
      <c r="KN1" s="261"/>
    </row>
    <row r="2" ht="20.25" customHeight="1">
      <c r="A2" s="262"/>
      <c r="B2" s="263" t="s">
        <v>11</v>
      </c>
      <c r="C2" s="263"/>
      <c r="D2" s="264" t="s">
        <v>12</v>
      </c>
      <c r="E2" s="265" t="s">
        <v>13</v>
      </c>
      <c r="F2" s="265" t="s">
        <v>14</v>
      </c>
      <c r="G2" s="264" t="s">
        <v>15</v>
      </c>
      <c r="H2" s="265" t="s">
        <v>16</v>
      </c>
      <c r="I2" s="265" t="s">
        <v>89</v>
      </c>
      <c r="J2" s="266">
        <v>24.0</v>
      </c>
      <c r="K2" s="267">
        <v>25.0</v>
      </c>
      <c r="L2" s="28">
        <v>26.0</v>
      </c>
      <c r="M2" s="28">
        <v>27.0</v>
      </c>
      <c r="N2" s="268">
        <v>28.0</v>
      </c>
      <c r="O2" s="269">
        <v>1.0</v>
      </c>
      <c r="P2" s="269">
        <v>2.0</v>
      </c>
      <c r="Q2" s="269">
        <v>3.0</v>
      </c>
      <c r="R2" s="270">
        <v>4.0</v>
      </c>
      <c r="S2" s="269">
        <v>5.0</v>
      </c>
      <c r="T2" s="269">
        <v>6.0</v>
      </c>
      <c r="U2" s="269">
        <v>7.0</v>
      </c>
      <c r="V2" s="269">
        <v>8.0</v>
      </c>
      <c r="W2" s="269">
        <v>9.0</v>
      </c>
      <c r="X2" s="269">
        <v>10.0</v>
      </c>
      <c r="Y2" s="270">
        <v>11.0</v>
      </c>
      <c r="Z2" s="268">
        <v>12.0</v>
      </c>
      <c r="AA2" s="269">
        <v>13.0</v>
      </c>
      <c r="AB2" s="269">
        <v>14.0</v>
      </c>
      <c r="AC2" s="269">
        <v>15.0</v>
      </c>
      <c r="AD2" s="269">
        <v>16.0</v>
      </c>
      <c r="AE2" s="269">
        <v>17.0</v>
      </c>
      <c r="AF2" s="270">
        <v>18.0</v>
      </c>
      <c r="AG2" s="268">
        <v>19.0</v>
      </c>
      <c r="AH2" s="269">
        <v>20.0</v>
      </c>
      <c r="AI2" s="269">
        <v>21.0</v>
      </c>
      <c r="AJ2" s="269">
        <v>22.0</v>
      </c>
      <c r="AK2" s="269">
        <v>23.0</v>
      </c>
      <c r="AL2" s="269">
        <v>24.0</v>
      </c>
      <c r="AM2" s="270">
        <v>25.0</v>
      </c>
      <c r="AN2" s="268">
        <v>26.0</v>
      </c>
      <c r="AO2" s="269">
        <v>27.0</v>
      </c>
      <c r="AP2" s="269">
        <v>28.0</v>
      </c>
      <c r="AQ2" s="269">
        <v>29.0</v>
      </c>
      <c r="AR2" s="269">
        <v>30.0</v>
      </c>
      <c r="AS2" s="269">
        <v>31.0</v>
      </c>
      <c r="AT2" s="270">
        <v>1.0</v>
      </c>
      <c r="AU2" s="268">
        <v>2.0</v>
      </c>
      <c r="AV2" s="268">
        <v>3.0</v>
      </c>
      <c r="AW2" s="268">
        <v>4.0</v>
      </c>
      <c r="AX2" s="268">
        <v>5.0</v>
      </c>
      <c r="AY2" s="268">
        <v>6.0</v>
      </c>
      <c r="AZ2" s="268">
        <v>7.0</v>
      </c>
      <c r="BA2" s="270">
        <v>8.0</v>
      </c>
      <c r="BB2" s="268">
        <v>9.0</v>
      </c>
      <c r="BC2" s="268">
        <v>10.0</v>
      </c>
      <c r="BD2" s="268">
        <v>11.0</v>
      </c>
      <c r="BE2" s="268">
        <v>12.0</v>
      </c>
      <c r="BF2" s="268">
        <v>13.0</v>
      </c>
      <c r="BG2" s="268">
        <v>14.0</v>
      </c>
      <c r="BH2" s="270">
        <v>15.0</v>
      </c>
      <c r="BI2" s="268">
        <v>16.0</v>
      </c>
      <c r="BJ2" s="268">
        <v>17.0</v>
      </c>
      <c r="BK2" s="268">
        <v>18.0</v>
      </c>
      <c r="BL2" s="268">
        <v>19.0</v>
      </c>
      <c r="BM2" s="268">
        <v>20.0</v>
      </c>
      <c r="BN2" s="268">
        <v>21.0</v>
      </c>
      <c r="BO2" s="270">
        <v>22.0</v>
      </c>
      <c r="BP2" s="268">
        <v>23.0</v>
      </c>
      <c r="BQ2" s="268">
        <v>24.0</v>
      </c>
      <c r="BR2" s="268">
        <v>25.0</v>
      </c>
      <c r="BS2" s="268">
        <v>26.0</v>
      </c>
      <c r="BT2" s="268">
        <v>27.0</v>
      </c>
      <c r="BU2" s="268">
        <v>28.0</v>
      </c>
      <c r="BV2" s="270">
        <v>29.0</v>
      </c>
      <c r="BW2" s="268">
        <v>30.0</v>
      </c>
      <c r="BX2" s="268">
        <v>1.0</v>
      </c>
      <c r="BY2" s="268">
        <v>2.0</v>
      </c>
      <c r="BZ2" s="268">
        <v>3.0</v>
      </c>
      <c r="CA2" s="268">
        <v>4.0</v>
      </c>
      <c r="CB2" s="268">
        <v>5.0</v>
      </c>
      <c r="CC2" s="268">
        <v>6.0</v>
      </c>
      <c r="CD2" s="270">
        <v>7.0</v>
      </c>
      <c r="CE2" s="268">
        <v>8.0</v>
      </c>
      <c r="CF2" s="268">
        <v>9.0</v>
      </c>
      <c r="CG2" s="268">
        <v>10.0</v>
      </c>
      <c r="CH2" s="268">
        <v>11.0</v>
      </c>
      <c r="CI2" s="268">
        <v>12.0</v>
      </c>
      <c r="CJ2" s="268">
        <v>13.0</v>
      </c>
      <c r="CK2" s="270">
        <v>14.0</v>
      </c>
      <c r="CL2" s="268">
        <v>15.0</v>
      </c>
      <c r="CM2" s="268">
        <v>16.0</v>
      </c>
      <c r="CN2" s="268">
        <v>17.0</v>
      </c>
      <c r="CO2" s="268">
        <v>18.0</v>
      </c>
      <c r="CP2" s="268">
        <v>19.0</v>
      </c>
      <c r="CQ2" s="270">
        <v>20.0</v>
      </c>
      <c r="CR2" s="268">
        <v>21.0</v>
      </c>
      <c r="CS2" s="268">
        <v>22.0</v>
      </c>
      <c r="CT2" s="268">
        <v>23.0</v>
      </c>
      <c r="CU2" s="268">
        <v>24.0</v>
      </c>
      <c r="CV2" s="268">
        <v>25.0</v>
      </c>
      <c r="CW2" s="268">
        <v>26.0</v>
      </c>
      <c r="CX2" s="270">
        <v>27.0</v>
      </c>
      <c r="CY2" s="268">
        <v>28.0</v>
      </c>
      <c r="CZ2" s="268">
        <v>29.0</v>
      </c>
      <c r="DA2" s="268">
        <v>30.0</v>
      </c>
      <c r="DB2" s="268">
        <v>31.0</v>
      </c>
      <c r="DC2" s="268">
        <v>1.0</v>
      </c>
      <c r="DD2" s="268">
        <v>2.0</v>
      </c>
      <c r="DE2" s="270">
        <v>3.0</v>
      </c>
      <c r="DF2" s="268">
        <v>4.0</v>
      </c>
      <c r="DG2" s="268">
        <v>5.0</v>
      </c>
      <c r="DH2" s="268">
        <v>6.0</v>
      </c>
      <c r="DI2" s="268">
        <v>7.0</v>
      </c>
      <c r="DJ2" s="268">
        <v>8.0</v>
      </c>
      <c r="DK2" s="268">
        <v>9.0</v>
      </c>
      <c r="DL2" s="270">
        <v>10.0</v>
      </c>
      <c r="DM2" s="268">
        <v>11.0</v>
      </c>
      <c r="DN2" s="268">
        <v>12.0</v>
      </c>
      <c r="DO2" s="268">
        <v>13.0</v>
      </c>
      <c r="DP2" s="268">
        <v>14.0</v>
      </c>
      <c r="DQ2" s="268">
        <v>15.0</v>
      </c>
      <c r="DR2" s="268">
        <v>16.0</v>
      </c>
      <c r="DS2" s="270">
        <v>17.0</v>
      </c>
      <c r="DT2" s="268">
        <v>18.0</v>
      </c>
      <c r="DU2" s="268">
        <v>19.0</v>
      </c>
      <c r="DV2" s="268">
        <v>20.0</v>
      </c>
      <c r="DW2" s="268">
        <v>21.0</v>
      </c>
      <c r="DX2" s="268">
        <v>22.0</v>
      </c>
      <c r="DY2" s="268">
        <v>23.0</v>
      </c>
      <c r="DZ2" s="270">
        <v>24.0</v>
      </c>
      <c r="EA2" s="268">
        <v>25.0</v>
      </c>
      <c r="EB2" s="268">
        <v>26.0</v>
      </c>
      <c r="EC2" s="268">
        <v>27.0</v>
      </c>
      <c r="ED2" s="268">
        <v>28.0</v>
      </c>
      <c r="EE2" s="268">
        <v>29.0</v>
      </c>
      <c r="EF2" s="268">
        <v>30.0</v>
      </c>
      <c r="EG2" s="270">
        <v>1.0</v>
      </c>
      <c r="EH2" s="268">
        <v>2.0</v>
      </c>
      <c r="EI2" s="268">
        <v>3.0</v>
      </c>
      <c r="EJ2" s="268">
        <v>4.0</v>
      </c>
      <c r="EK2" s="268">
        <v>5.0</v>
      </c>
      <c r="EL2" s="268">
        <v>6.0</v>
      </c>
      <c r="EM2" s="268">
        <v>7.0</v>
      </c>
      <c r="EN2" s="270">
        <v>8.0</v>
      </c>
      <c r="EO2" s="268">
        <v>9.0</v>
      </c>
      <c r="EP2" s="268">
        <v>10.0</v>
      </c>
      <c r="EQ2" s="268">
        <v>11.0</v>
      </c>
      <c r="ER2" s="268">
        <v>12.0</v>
      </c>
      <c r="ES2" s="268">
        <v>13.0</v>
      </c>
      <c r="ET2" s="268">
        <v>14.0</v>
      </c>
      <c r="EU2" s="270">
        <v>15.0</v>
      </c>
      <c r="EV2" s="268">
        <v>16.0</v>
      </c>
      <c r="EW2" s="268">
        <v>17.0</v>
      </c>
      <c r="EX2" s="268">
        <v>18.0</v>
      </c>
      <c r="EY2" s="268">
        <v>19.0</v>
      </c>
      <c r="EZ2" s="268">
        <v>20.0</v>
      </c>
      <c r="FA2" s="268">
        <v>21.0</v>
      </c>
      <c r="FB2" s="270">
        <v>22.0</v>
      </c>
      <c r="FC2" s="268">
        <v>23.0</v>
      </c>
      <c r="FD2" s="268">
        <v>24.0</v>
      </c>
      <c r="FE2" s="268">
        <v>25.0</v>
      </c>
      <c r="FF2" s="268">
        <v>26.0</v>
      </c>
      <c r="FG2" s="268">
        <v>27.0</v>
      </c>
      <c r="FH2" s="268">
        <v>28.0</v>
      </c>
      <c r="FI2" s="270">
        <v>29.0</v>
      </c>
      <c r="FJ2" s="28">
        <v>30.0</v>
      </c>
      <c r="FK2" s="268">
        <v>31.0</v>
      </c>
      <c r="FL2" s="268">
        <v>1.0</v>
      </c>
      <c r="FM2" s="268">
        <v>2.0</v>
      </c>
      <c r="FN2" s="268">
        <v>3.0</v>
      </c>
      <c r="FO2" s="268">
        <v>4.0</v>
      </c>
      <c r="FP2" s="270">
        <v>5.0</v>
      </c>
      <c r="FQ2" s="268">
        <v>6.0</v>
      </c>
      <c r="FR2" s="268">
        <v>7.0</v>
      </c>
      <c r="FS2" s="268">
        <v>8.0</v>
      </c>
      <c r="FT2" s="268">
        <v>9.0</v>
      </c>
      <c r="FU2" s="268">
        <v>10.0</v>
      </c>
      <c r="FV2" s="268">
        <v>11.0</v>
      </c>
      <c r="FW2" s="270">
        <v>12.0</v>
      </c>
      <c r="FX2" s="268">
        <v>13.0</v>
      </c>
      <c r="FY2" s="268">
        <v>14.0</v>
      </c>
      <c r="FZ2" s="268">
        <v>15.0</v>
      </c>
      <c r="GA2" s="268">
        <v>16.0</v>
      </c>
      <c r="GB2" s="268">
        <v>17.0</v>
      </c>
      <c r="GC2" s="268">
        <v>18.0</v>
      </c>
      <c r="GD2" s="270">
        <v>19.0</v>
      </c>
      <c r="GE2" s="268">
        <v>20.0</v>
      </c>
      <c r="GF2" s="268">
        <v>21.0</v>
      </c>
      <c r="GG2" s="268">
        <v>22.0</v>
      </c>
      <c r="GH2" s="268">
        <v>23.0</v>
      </c>
      <c r="GI2" s="268">
        <v>24.0</v>
      </c>
      <c r="GJ2" s="268">
        <v>25.0</v>
      </c>
      <c r="GK2" s="270">
        <v>26.0</v>
      </c>
      <c r="GL2" s="268">
        <v>27.0</v>
      </c>
      <c r="GM2" s="268">
        <v>28.0</v>
      </c>
      <c r="GN2" s="268">
        <v>29.0</v>
      </c>
      <c r="GO2" s="268">
        <v>30.0</v>
      </c>
      <c r="GP2" s="268">
        <v>31.0</v>
      </c>
      <c r="GQ2" s="268">
        <v>1.0</v>
      </c>
      <c r="GR2" s="270">
        <v>2.0</v>
      </c>
      <c r="GS2" s="268">
        <v>3.0</v>
      </c>
      <c r="GT2" s="268">
        <v>4.0</v>
      </c>
      <c r="GU2" s="268">
        <v>5.0</v>
      </c>
      <c r="GV2" s="268">
        <v>6.0</v>
      </c>
      <c r="GW2" s="268">
        <v>7.0</v>
      </c>
      <c r="GX2" s="268">
        <v>8.0</v>
      </c>
      <c r="GY2" s="270">
        <v>9.0</v>
      </c>
      <c r="GZ2" s="268">
        <v>10.0</v>
      </c>
      <c r="HA2" s="268">
        <v>11.0</v>
      </c>
      <c r="HB2" s="268">
        <v>12.0</v>
      </c>
      <c r="HC2" s="268">
        <v>13.0</v>
      </c>
      <c r="HD2" s="268">
        <v>14.0</v>
      </c>
      <c r="HE2" s="268">
        <v>15.0</v>
      </c>
      <c r="HF2" s="270">
        <v>16.0</v>
      </c>
      <c r="HG2" s="268">
        <v>17.0</v>
      </c>
      <c r="HH2" s="268">
        <v>18.0</v>
      </c>
      <c r="HI2" s="268">
        <v>19.0</v>
      </c>
      <c r="HJ2" s="268">
        <v>20.0</v>
      </c>
      <c r="HK2" s="268">
        <v>21.0</v>
      </c>
      <c r="HL2" s="268">
        <v>22.0</v>
      </c>
      <c r="HM2" s="270">
        <v>23.0</v>
      </c>
      <c r="HN2" s="268">
        <v>24.0</v>
      </c>
      <c r="HO2" s="268">
        <v>25.0</v>
      </c>
      <c r="HP2" s="268">
        <v>26.0</v>
      </c>
      <c r="HQ2" s="268">
        <v>27.0</v>
      </c>
      <c r="HR2" s="268">
        <v>28.0</v>
      </c>
      <c r="HS2" s="268">
        <v>29.0</v>
      </c>
      <c r="HT2" s="270">
        <v>30.0</v>
      </c>
      <c r="HU2" s="268">
        <v>1.0</v>
      </c>
      <c r="HV2" s="268">
        <v>2.0</v>
      </c>
      <c r="HW2" s="268">
        <v>3.0</v>
      </c>
      <c r="HX2" s="268">
        <v>4.0</v>
      </c>
      <c r="HY2" s="268">
        <v>5.0</v>
      </c>
      <c r="HZ2" s="268">
        <v>6.0</v>
      </c>
      <c r="IA2" s="270">
        <v>7.0</v>
      </c>
      <c r="IB2" s="28">
        <v>8.0</v>
      </c>
      <c r="IC2" s="268">
        <v>9.0</v>
      </c>
      <c r="ID2" s="268">
        <v>10.0</v>
      </c>
      <c r="IE2" s="268">
        <v>11.0</v>
      </c>
      <c r="IF2" s="268">
        <v>12.0</v>
      </c>
      <c r="IG2" s="268">
        <v>13.0</v>
      </c>
      <c r="IH2" s="270">
        <v>14.0</v>
      </c>
      <c r="II2" s="268">
        <v>15.0</v>
      </c>
      <c r="IJ2" s="268">
        <v>16.0</v>
      </c>
      <c r="IK2" s="268">
        <v>17.0</v>
      </c>
      <c r="IL2" s="268">
        <v>18.0</v>
      </c>
      <c r="IM2" s="268">
        <v>19.0</v>
      </c>
      <c r="IN2" s="268">
        <v>20.0</v>
      </c>
      <c r="IO2" s="270">
        <v>21.0</v>
      </c>
      <c r="IP2" s="268">
        <v>22.0</v>
      </c>
      <c r="IQ2" s="268">
        <v>23.0</v>
      </c>
      <c r="IR2" s="268">
        <v>24.0</v>
      </c>
      <c r="IS2" s="268">
        <v>25.0</v>
      </c>
      <c r="IT2" s="268">
        <v>26.0</v>
      </c>
      <c r="IU2" s="268">
        <v>27.0</v>
      </c>
      <c r="IV2" s="270">
        <v>28.0</v>
      </c>
      <c r="IW2" s="268">
        <v>29.0</v>
      </c>
      <c r="IX2" s="268">
        <v>30.0</v>
      </c>
      <c r="IY2" s="268">
        <v>31.0</v>
      </c>
      <c r="IZ2" s="268">
        <v>1.0</v>
      </c>
      <c r="JA2" s="268">
        <v>2.0</v>
      </c>
      <c r="JB2" s="268">
        <v>3.0</v>
      </c>
      <c r="JC2" s="270">
        <v>4.0</v>
      </c>
      <c r="JD2" s="268">
        <v>5.0</v>
      </c>
      <c r="JE2" s="268">
        <v>6.0</v>
      </c>
      <c r="JF2" s="268">
        <v>7.0</v>
      </c>
      <c r="JG2" s="268">
        <v>8.0</v>
      </c>
      <c r="JH2" s="268">
        <v>9.0</v>
      </c>
      <c r="JI2" s="268">
        <v>10.0</v>
      </c>
      <c r="JJ2" s="270">
        <v>11.0</v>
      </c>
      <c r="JK2" s="268">
        <v>12.0</v>
      </c>
      <c r="JL2" s="268">
        <v>13.0</v>
      </c>
      <c r="JM2" s="268">
        <v>14.0</v>
      </c>
      <c r="JN2" s="268">
        <v>15.0</v>
      </c>
      <c r="JO2" s="268">
        <v>16.0</v>
      </c>
      <c r="JP2" s="268">
        <v>17.0</v>
      </c>
      <c r="JQ2" s="270">
        <v>18.0</v>
      </c>
      <c r="JR2" s="268">
        <v>19.0</v>
      </c>
      <c r="JS2" s="268">
        <v>20.0</v>
      </c>
      <c r="JT2" s="268">
        <v>21.0</v>
      </c>
      <c r="JU2" s="268">
        <v>22.0</v>
      </c>
      <c r="JV2" s="268">
        <v>23.0</v>
      </c>
      <c r="JW2" s="268">
        <v>24.0</v>
      </c>
      <c r="JX2" s="270">
        <v>25.0</v>
      </c>
      <c r="JY2" s="268">
        <v>26.0</v>
      </c>
      <c r="JZ2" s="268">
        <v>27.0</v>
      </c>
      <c r="KA2" s="28">
        <v>28.0</v>
      </c>
      <c r="KB2" s="28">
        <v>29.0</v>
      </c>
      <c r="KC2" s="28">
        <v>30.0</v>
      </c>
      <c r="KD2" s="28">
        <v>1.0</v>
      </c>
      <c r="KE2" s="267">
        <v>2.0</v>
      </c>
      <c r="KF2" s="28">
        <v>3.0</v>
      </c>
      <c r="KG2" s="28"/>
      <c r="KH2" s="28"/>
      <c r="KI2" s="28"/>
      <c r="KJ2" s="28"/>
      <c r="KK2" s="28"/>
      <c r="KL2" s="28"/>
      <c r="KM2" s="28"/>
      <c r="KN2" s="28"/>
    </row>
    <row r="3">
      <c r="A3" s="271">
        <v>2005.0</v>
      </c>
      <c r="B3" s="272" t="s">
        <v>90</v>
      </c>
      <c r="C3" s="272"/>
      <c r="D3" s="273" t="s">
        <v>91</v>
      </c>
      <c r="E3" s="274"/>
      <c r="F3" s="274"/>
      <c r="G3" s="274"/>
      <c r="H3" s="274"/>
      <c r="I3" s="275"/>
      <c r="J3" s="276"/>
      <c r="K3" s="276"/>
      <c r="L3" s="276"/>
      <c r="M3" s="276"/>
      <c r="N3" s="276"/>
      <c r="O3" s="276" t="str">
        <f>IFERROR(__xludf.DUMMYFUNCTION("IMPORTRANGE(""https://docs.google.com/spreadsheets/d/1huA7bdXyhV2_XFIcW77yFxtg4GFeywTxMUPdQ8OdQ8E/edit#gid=0"",""BAVARIA 46 CRUISER-DA LUZ!AI2:KW2"")"),"#REF!")</f>
        <v>#REF!</v>
      </c>
      <c r="P3" s="276"/>
      <c r="Q3" s="276"/>
      <c r="R3" s="277"/>
      <c r="S3" s="276"/>
      <c r="T3" s="276"/>
      <c r="U3" s="276"/>
      <c r="V3" s="276"/>
      <c r="W3" s="276"/>
      <c r="X3" s="276"/>
      <c r="Y3" s="277"/>
      <c r="Z3" s="276"/>
      <c r="AA3" s="276"/>
      <c r="AB3" s="276"/>
      <c r="AC3" s="276"/>
      <c r="AD3" s="276"/>
      <c r="AE3" s="276"/>
      <c r="AF3" s="277"/>
      <c r="AG3" s="276"/>
      <c r="AH3" s="276"/>
      <c r="AI3" s="276"/>
      <c r="AJ3" s="276"/>
      <c r="AK3" s="276"/>
      <c r="AL3" s="276"/>
      <c r="AM3" s="277"/>
      <c r="AN3" s="276"/>
      <c r="AO3" s="276"/>
      <c r="AP3" s="276"/>
      <c r="AQ3" s="276"/>
      <c r="AR3" s="276"/>
      <c r="AS3" s="276"/>
      <c r="AT3" s="277"/>
      <c r="AU3" s="276"/>
      <c r="AV3" s="276"/>
      <c r="AW3" s="276"/>
      <c r="AX3" s="276"/>
      <c r="AY3" s="276"/>
      <c r="AZ3" s="276"/>
      <c r="BA3" s="277"/>
      <c r="BB3" s="276"/>
      <c r="BC3" s="276"/>
      <c r="BD3" s="276"/>
      <c r="BE3" s="276"/>
      <c r="BF3" s="276"/>
      <c r="BG3" s="276"/>
      <c r="BH3" s="277"/>
      <c r="BI3" s="276"/>
      <c r="BJ3" s="276"/>
      <c r="BK3" s="276"/>
      <c r="BL3" s="276"/>
      <c r="BM3" s="276"/>
      <c r="BN3" s="276"/>
      <c r="BO3" s="277"/>
      <c r="BP3" s="278"/>
      <c r="BQ3" s="276"/>
      <c r="BR3" s="276"/>
      <c r="BS3" s="276"/>
      <c r="BT3" s="276"/>
      <c r="BU3" s="276"/>
      <c r="BV3" s="277"/>
      <c r="BW3" s="276"/>
      <c r="BX3" s="276"/>
      <c r="BY3" s="276"/>
      <c r="BZ3" s="276"/>
      <c r="CA3" s="276"/>
      <c r="CB3" s="276"/>
      <c r="CC3" s="276"/>
      <c r="CD3" s="277"/>
      <c r="CE3" s="276"/>
      <c r="CF3" s="276"/>
      <c r="CG3" s="276"/>
      <c r="CH3" s="276"/>
      <c r="CI3" s="276"/>
      <c r="CJ3" s="276"/>
      <c r="CK3" s="277"/>
      <c r="CL3" s="276"/>
      <c r="CM3" s="276"/>
      <c r="CN3" s="276"/>
      <c r="CO3" s="276"/>
      <c r="CP3" s="276"/>
      <c r="CQ3" s="277"/>
      <c r="CR3" s="279" t="s">
        <v>23</v>
      </c>
      <c r="CS3" s="279" t="s">
        <v>23</v>
      </c>
      <c r="CT3" s="279" t="s">
        <v>23</v>
      </c>
      <c r="CU3" s="276"/>
      <c r="CV3" s="276"/>
      <c r="CW3" s="276"/>
      <c r="CX3" s="277"/>
      <c r="CY3" s="276"/>
      <c r="CZ3" s="276"/>
      <c r="DA3" s="276"/>
      <c r="DB3" s="276"/>
      <c r="DC3" s="278"/>
      <c r="DD3" s="276"/>
      <c r="DE3" s="280" t="s">
        <v>23</v>
      </c>
      <c r="DF3" s="278" t="s">
        <v>23</v>
      </c>
      <c r="DG3" s="278" t="s">
        <v>23</v>
      </c>
      <c r="DH3" s="278" t="s">
        <v>23</v>
      </c>
      <c r="DI3" s="278" t="s">
        <v>23</v>
      </c>
      <c r="DJ3" s="278" t="s">
        <v>23</v>
      </c>
      <c r="DK3" s="278" t="s">
        <v>23</v>
      </c>
      <c r="DL3" s="280" t="s">
        <v>23</v>
      </c>
      <c r="DM3" s="278" t="s">
        <v>23</v>
      </c>
      <c r="DN3" s="278" t="s">
        <v>23</v>
      </c>
      <c r="DO3" s="278" t="s">
        <v>23</v>
      </c>
      <c r="DP3" s="278" t="s">
        <v>23</v>
      </c>
      <c r="DQ3" s="278"/>
      <c r="DR3" s="278" t="s">
        <v>23</v>
      </c>
      <c r="DS3" s="280" t="s">
        <v>23</v>
      </c>
      <c r="DT3" s="278" t="s">
        <v>23</v>
      </c>
      <c r="DU3" s="278" t="s">
        <v>23</v>
      </c>
      <c r="DV3" s="278" t="s">
        <v>23</v>
      </c>
      <c r="DW3" s="278" t="s">
        <v>23</v>
      </c>
      <c r="DX3" s="276"/>
      <c r="DY3" s="276"/>
      <c r="DZ3" s="277"/>
      <c r="EA3" s="278"/>
      <c r="EB3" s="276"/>
      <c r="EC3" s="276"/>
      <c r="ED3" s="276"/>
      <c r="EE3" s="276"/>
      <c r="EF3" s="276"/>
      <c r="EG3" s="280" t="s">
        <v>23</v>
      </c>
      <c r="EH3" s="279" t="s">
        <v>23</v>
      </c>
      <c r="EI3" s="279" t="s">
        <v>23</v>
      </c>
      <c r="EJ3" s="279" t="s">
        <v>23</v>
      </c>
      <c r="EK3" s="279" t="s">
        <v>23</v>
      </c>
      <c r="EL3" s="279" t="s">
        <v>23</v>
      </c>
      <c r="EM3" s="279" t="s">
        <v>23</v>
      </c>
      <c r="EN3" s="277"/>
      <c r="EO3" s="278"/>
      <c r="EP3" s="276"/>
      <c r="EQ3" s="276"/>
      <c r="ER3" s="276"/>
      <c r="ES3" s="276"/>
      <c r="ET3" s="276"/>
      <c r="EU3" s="277"/>
      <c r="EV3" s="278"/>
      <c r="EW3" s="276"/>
      <c r="EX3" s="276"/>
      <c r="EY3" s="276"/>
      <c r="EZ3" s="276"/>
      <c r="FA3" s="276"/>
      <c r="FB3" s="280" t="s">
        <v>23</v>
      </c>
      <c r="FC3" s="278" t="s">
        <v>23</v>
      </c>
      <c r="FD3" s="278" t="s">
        <v>23</v>
      </c>
      <c r="FE3" s="278" t="s">
        <v>23</v>
      </c>
      <c r="FF3" s="278" t="s">
        <v>23</v>
      </c>
      <c r="FG3" s="278" t="s">
        <v>23</v>
      </c>
      <c r="FH3" s="278" t="s">
        <v>23</v>
      </c>
      <c r="FI3" s="280" t="s">
        <v>23</v>
      </c>
      <c r="FJ3" s="278" t="s">
        <v>23</v>
      </c>
      <c r="FK3" s="278" t="s">
        <v>23</v>
      </c>
      <c r="FL3" s="278" t="s">
        <v>23</v>
      </c>
      <c r="FM3" s="278" t="s">
        <v>23</v>
      </c>
      <c r="FN3" s="278" t="s">
        <v>23</v>
      </c>
      <c r="FO3" s="278" t="s">
        <v>23</v>
      </c>
      <c r="FP3" s="277"/>
      <c r="FQ3" s="278"/>
      <c r="FR3" s="276"/>
      <c r="FS3" s="276"/>
      <c r="FT3" s="276"/>
      <c r="FU3" s="276"/>
      <c r="FV3" s="278" t="s">
        <v>23</v>
      </c>
      <c r="FW3" s="280" t="s">
        <v>23</v>
      </c>
      <c r="FX3" s="278" t="s">
        <v>23</v>
      </c>
      <c r="FY3" s="278" t="s">
        <v>23</v>
      </c>
      <c r="FZ3" s="278" t="s">
        <v>23</v>
      </c>
      <c r="GA3" s="278" t="s">
        <v>23</v>
      </c>
      <c r="GB3" s="278"/>
      <c r="GC3" s="278"/>
      <c r="GD3" s="280"/>
      <c r="GE3" s="278"/>
      <c r="GF3" s="278"/>
      <c r="GG3" s="278"/>
      <c r="GH3" s="278"/>
      <c r="GI3" s="278"/>
      <c r="GJ3" s="278"/>
      <c r="GK3" s="280"/>
      <c r="GL3" s="278"/>
      <c r="GM3" s="278"/>
      <c r="GN3" s="278"/>
      <c r="GO3" s="278"/>
      <c r="GP3" s="278"/>
      <c r="GQ3" s="278"/>
      <c r="GR3" s="280"/>
      <c r="GS3" s="278"/>
      <c r="GT3" s="278"/>
      <c r="GU3" s="278"/>
      <c r="GV3" s="278"/>
      <c r="GW3" s="278"/>
      <c r="GX3" s="278"/>
      <c r="GY3" s="280"/>
      <c r="GZ3" s="278"/>
      <c r="HA3" s="278"/>
      <c r="HB3" s="278"/>
      <c r="HC3" s="278"/>
      <c r="HD3" s="278"/>
      <c r="HE3" s="278"/>
      <c r="HF3" s="280" t="s">
        <v>23</v>
      </c>
      <c r="HG3" s="278" t="s">
        <v>23</v>
      </c>
      <c r="HH3" s="278" t="s">
        <v>23</v>
      </c>
      <c r="HI3" s="278" t="s">
        <v>23</v>
      </c>
      <c r="HJ3" s="278" t="s">
        <v>23</v>
      </c>
      <c r="HK3" s="278" t="s">
        <v>23</v>
      </c>
      <c r="HL3" s="278" t="s">
        <v>23</v>
      </c>
      <c r="HM3" s="277"/>
      <c r="HN3" s="276"/>
      <c r="HO3" s="276"/>
      <c r="HP3" s="276"/>
      <c r="HQ3" s="276"/>
      <c r="HR3" s="276"/>
      <c r="HS3" s="276"/>
      <c r="HT3" s="277"/>
      <c r="HU3" s="278"/>
      <c r="HV3" s="278"/>
      <c r="HW3" s="278"/>
      <c r="HX3" s="278"/>
      <c r="HY3" s="278"/>
      <c r="HZ3" s="278"/>
      <c r="IA3" s="280"/>
      <c r="IB3" s="278"/>
      <c r="IC3" s="278"/>
      <c r="ID3" s="278"/>
      <c r="IE3" s="278"/>
      <c r="IF3" s="278"/>
      <c r="IG3" s="278"/>
      <c r="IH3" s="277"/>
      <c r="II3" s="276"/>
      <c r="IJ3" s="276"/>
      <c r="IK3" s="276"/>
      <c r="IL3" s="276"/>
      <c r="IM3" s="276"/>
      <c r="IN3" s="276"/>
      <c r="IO3" s="277"/>
      <c r="IP3" s="276"/>
      <c r="IQ3" s="276"/>
      <c r="IR3" s="276"/>
      <c r="IS3" s="276"/>
      <c r="IT3" s="276"/>
      <c r="IU3" s="276"/>
      <c r="IV3" s="277"/>
      <c r="IW3" s="276"/>
      <c r="IX3" s="276"/>
      <c r="IY3" s="276"/>
      <c r="IZ3" s="276"/>
      <c r="JA3" s="276"/>
      <c r="JB3" s="276"/>
      <c r="JC3" s="277"/>
      <c r="JD3" s="276"/>
      <c r="JE3" s="276"/>
      <c r="JF3" s="276"/>
      <c r="JG3" s="276"/>
      <c r="JH3" s="276"/>
      <c r="JI3" s="276"/>
      <c r="JJ3" s="277"/>
      <c r="JK3" s="276"/>
      <c r="JL3" s="276"/>
      <c r="JM3" s="276"/>
      <c r="JN3" s="276"/>
      <c r="JO3" s="276"/>
      <c r="JP3" s="276"/>
      <c r="JQ3" s="277"/>
      <c r="JR3" s="276"/>
      <c r="JS3" s="276"/>
      <c r="JT3" s="276"/>
      <c r="JU3" s="276"/>
      <c r="JV3" s="276"/>
      <c r="JW3" s="276"/>
      <c r="JX3" s="277"/>
      <c r="JY3" s="276"/>
      <c r="JZ3" s="276"/>
      <c r="KA3" s="276"/>
      <c r="KB3" s="276"/>
      <c r="KC3" s="276"/>
      <c r="KD3" s="276"/>
      <c r="KE3" s="277"/>
      <c r="KF3" s="276"/>
      <c r="KG3" s="276"/>
      <c r="KH3" s="276"/>
      <c r="KI3" s="276"/>
      <c r="KJ3" s="276"/>
      <c r="KK3" s="276"/>
      <c r="KL3" s="276"/>
      <c r="KM3" s="276"/>
      <c r="KN3" s="276"/>
    </row>
    <row r="4" ht="16.5" customHeight="1">
      <c r="A4" s="271">
        <v>2008.0</v>
      </c>
      <c r="B4" s="272" t="s">
        <v>92</v>
      </c>
      <c r="C4" s="272"/>
      <c r="D4" s="273" t="s">
        <v>91</v>
      </c>
      <c r="E4" s="274"/>
      <c r="F4" s="274"/>
      <c r="G4" s="274"/>
      <c r="H4" s="274"/>
      <c r="I4" s="275"/>
      <c r="J4" s="276"/>
      <c r="K4" s="276"/>
      <c r="L4" s="276"/>
      <c r="M4" s="276"/>
      <c r="N4" s="276"/>
      <c r="O4" s="276" t="str">
        <f>IFERROR(__xludf.DUMMYFUNCTION("IMPORTRANGE(""https://docs.google.com/spreadsheets/d/1huA7bdXyhV2_XFIcW77yFxtg4GFeywTxMUPdQ8OdQ8E/edit#gid=1518077502"",""BAVARIA 40 CRUISER-ALMA LIBRE!AI2:KW2"")"),"#REF!")</f>
        <v>#REF!</v>
      </c>
      <c r="P4" s="276"/>
      <c r="Q4" s="276"/>
      <c r="R4" s="277"/>
      <c r="S4" s="276"/>
      <c r="T4" s="276"/>
      <c r="U4" s="276"/>
      <c r="V4" s="276"/>
      <c r="W4" s="276"/>
      <c r="X4" s="276"/>
      <c r="Y4" s="277"/>
      <c r="Z4" s="276"/>
      <c r="AA4" s="276"/>
      <c r="AB4" s="276"/>
      <c r="AC4" s="276"/>
      <c r="AD4" s="276"/>
      <c r="AE4" s="276"/>
      <c r="AF4" s="277"/>
      <c r="AG4" s="276"/>
      <c r="AH4" s="276"/>
      <c r="AI4" s="276"/>
      <c r="AJ4" s="276"/>
      <c r="AK4" s="276"/>
      <c r="AL4" s="276"/>
      <c r="AM4" s="277"/>
      <c r="AN4" s="276"/>
      <c r="AO4" s="276"/>
      <c r="AP4" s="276"/>
      <c r="AQ4" s="276"/>
      <c r="AR4" s="276"/>
      <c r="AS4" s="276"/>
      <c r="AT4" s="277"/>
      <c r="AU4" s="276"/>
      <c r="AV4" s="276"/>
      <c r="AW4" s="276"/>
      <c r="AX4" s="276"/>
      <c r="AY4" s="276"/>
      <c r="AZ4" s="276"/>
      <c r="BA4" s="277"/>
      <c r="BB4" s="276"/>
      <c r="BC4" s="276"/>
      <c r="BD4" s="276"/>
      <c r="BE4" s="276"/>
      <c r="BF4" s="276"/>
      <c r="BG4" s="276"/>
      <c r="BH4" s="277"/>
      <c r="BI4" s="276"/>
      <c r="BJ4" s="276"/>
      <c r="BK4" s="276"/>
      <c r="BL4" s="276"/>
      <c r="BM4" s="276"/>
      <c r="BN4" s="276"/>
      <c r="BO4" s="277"/>
      <c r="BP4" s="278"/>
      <c r="BQ4" s="276"/>
      <c r="BR4" s="276"/>
      <c r="BS4" s="276"/>
      <c r="BT4" s="276"/>
      <c r="BU4" s="276"/>
      <c r="BV4" s="277"/>
      <c r="BW4" s="276"/>
      <c r="BX4" s="276"/>
      <c r="BY4" s="276"/>
      <c r="BZ4" s="276"/>
      <c r="CA4" s="276"/>
      <c r="CB4" s="276"/>
      <c r="CC4" s="276"/>
      <c r="CD4" s="277"/>
      <c r="CE4" s="276"/>
      <c r="CF4" s="276"/>
      <c r="CG4" s="276"/>
      <c r="CH4" s="276"/>
      <c r="CI4" s="276"/>
      <c r="CJ4" s="276"/>
      <c r="CK4" s="276"/>
      <c r="CL4" s="276"/>
      <c r="CM4" s="276"/>
      <c r="CN4" s="276"/>
      <c r="CO4" s="276"/>
      <c r="CP4" s="276"/>
      <c r="CQ4" s="278"/>
      <c r="CR4" s="278"/>
      <c r="CS4" s="278"/>
      <c r="CT4" s="278"/>
      <c r="CU4" s="278"/>
      <c r="CV4" s="278"/>
      <c r="CW4" s="278" t="s">
        <v>23</v>
      </c>
      <c r="CX4" s="278" t="s">
        <v>23</v>
      </c>
      <c r="CY4" s="278" t="s">
        <v>23</v>
      </c>
      <c r="CZ4" s="278" t="s">
        <v>23</v>
      </c>
      <c r="DA4" s="278" t="s">
        <v>23</v>
      </c>
      <c r="DB4" s="278" t="s">
        <v>23</v>
      </c>
      <c r="DC4" s="278" t="s">
        <v>23</v>
      </c>
      <c r="DD4" s="278" t="s">
        <v>23</v>
      </c>
      <c r="DE4" s="278" t="s">
        <v>23</v>
      </c>
      <c r="DF4" s="278" t="s">
        <v>23</v>
      </c>
      <c r="DG4" s="278" t="s">
        <v>23</v>
      </c>
      <c r="DH4" s="278" t="s">
        <v>23</v>
      </c>
      <c r="DI4" s="278" t="s">
        <v>23</v>
      </c>
      <c r="DJ4" s="278" t="s">
        <v>23</v>
      </c>
      <c r="DK4" s="278" t="s">
        <v>23</v>
      </c>
      <c r="DL4" s="278" t="s">
        <v>23</v>
      </c>
      <c r="DM4" s="278" t="s">
        <v>23</v>
      </c>
      <c r="DN4" s="278" t="s">
        <v>23</v>
      </c>
      <c r="DO4" s="278" t="s">
        <v>23</v>
      </c>
      <c r="DP4" s="278" t="s">
        <v>23</v>
      </c>
      <c r="DQ4" s="278" t="s">
        <v>23</v>
      </c>
      <c r="DR4" s="278" t="s">
        <v>23</v>
      </c>
      <c r="DS4" s="278" t="s">
        <v>23</v>
      </c>
      <c r="DT4" s="278" t="s">
        <v>23</v>
      </c>
      <c r="DU4" s="278" t="s">
        <v>23</v>
      </c>
      <c r="DV4" s="278" t="s">
        <v>23</v>
      </c>
      <c r="DW4" s="278" t="s">
        <v>23</v>
      </c>
      <c r="DX4" s="278" t="s">
        <v>23</v>
      </c>
      <c r="DY4" s="278" t="s">
        <v>23</v>
      </c>
      <c r="DZ4" s="278" t="s">
        <v>23</v>
      </c>
      <c r="EA4" s="278" t="s">
        <v>23</v>
      </c>
      <c r="EB4" s="278" t="s">
        <v>23</v>
      </c>
      <c r="EC4" s="278" t="s">
        <v>23</v>
      </c>
      <c r="ED4" s="278" t="s">
        <v>23</v>
      </c>
      <c r="EE4" s="278" t="s">
        <v>23</v>
      </c>
      <c r="EF4" s="278" t="s">
        <v>23</v>
      </c>
      <c r="EG4" s="278" t="s">
        <v>23</v>
      </c>
      <c r="EH4" s="278" t="s">
        <v>23</v>
      </c>
      <c r="EI4" s="278" t="s">
        <v>23</v>
      </c>
      <c r="EJ4" s="278" t="s">
        <v>23</v>
      </c>
      <c r="EK4" s="278" t="s">
        <v>23</v>
      </c>
      <c r="EL4" s="278" t="s">
        <v>23</v>
      </c>
      <c r="EM4" s="278" t="s">
        <v>23</v>
      </c>
      <c r="EN4" s="278" t="s">
        <v>23</v>
      </c>
      <c r="EO4" s="278" t="s">
        <v>23</v>
      </c>
      <c r="EP4" s="278" t="s">
        <v>23</v>
      </c>
      <c r="EQ4" s="278" t="s">
        <v>23</v>
      </c>
      <c r="ER4" s="278" t="s">
        <v>23</v>
      </c>
      <c r="ES4" s="278"/>
      <c r="ET4" s="278"/>
      <c r="EU4" s="278"/>
      <c r="EV4" s="278"/>
      <c r="EW4" s="278"/>
      <c r="EX4" s="278"/>
      <c r="EY4" s="278"/>
      <c r="EZ4" s="278"/>
      <c r="FA4" s="278"/>
      <c r="FB4" s="278"/>
      <c r="FC4" s="278"/>
      <c r="FD4" s="278"/>
      <c r="FE4" s="278"/>
      <c r="FF4" s="278"/>
      <c r="FG4" s="278"/>
      <c r="FH4" s="278"/>
      <c r="FI4" s="278"/>
      <c r="FJ4" s="278"/>
      <c r="FK4" s="278"/>
      <c r="FL4" s="278"/>
      <c r="FM4" s="278"/>
      <c r="FN4" s="278"/>
      <c r="FO4" s="278"/>
      <c r="FP4" s="278"/>
      <c r="FQ4" s="278"/>
      <c r="FR4" s="278"/>
      <c r="FS4" s="278"/>
      <c r="FT4" s="278"/>
      <c r="FU4" s="278"/>
      <c r="FV4" s="278"/>
      <c r="FW4" s="278"/>
      <c r="FX4" s="278"/>
      <c r="FY4" s="278"/>
      <c r="FZ4" s="278"/>
      <c r="GA4" s="278"/>
      <c r="GB4" s="278"/>
      <c r="GC4" s="278"/>
      <c r="GD4" s="278"/>
      <c r="GE4" s="278"/>
      <c r="GF4" s="278"/>
      <c r="GG4" s="278"/>
      <c r="GH4" s="278"/>
      <c r="GI4" s="278"/>
      <c r="GJ4" s="278"/>
      <c r="GK4" s="278"/>
      <c r="GL4" s="278"/>
      <c r="GM4" s="278"/>
      <c r="GN4" s="278"/>
      <c r="GO4" s="278"/>
      <c r="GP4" s="278"/>
      <c r="GQ4" s="278" t="s">
        <v>23</v>
      </c>
      <c r="GR4" s="278" t="s">
        <v>23</v>
      </c>
      <c r="GS4" s="278" t="s">
        <v>23</v>
      </c>
      <c r="GT4" s="278" t="s">
        <v>23</v>
      </c>
      <c r="GU4" s="278" t="s">
        <v>23</v>
      </c>
      <c r="GV4" s="278" t="s">
        <v>23</v>
      </c>
      <c r="GW4" s="278" t="s">
        <v>23</v>
      </c>
      <c r="GX4" s="278" t="s">
        <v>23</v>
      </c>
      <c r="GY4" s="278" t="s">
        <v>23</v>
      </c>
      <c r="GZ4" s="278" t="s">
        <v>23</v>
      </c>
      <c r="HA4" s="278" t="s">
        <v>23</v>
      </c>
      <c r="HB4" s="278" t="s">
        <v>23</v>
      </c>
      <c r="HC4" s="278" t="s">
        <v>23</v>
      </c>
      <c r="HD4" s="278"/>
      <c r="HE4" s="278"/>
      <c r="HF4" s="278"/>
      <c r="HG4" s="278"/>
      <c r="HH4" s="278"/>
      <c r="HI4" s="278"/>
      <c r="HJ4" s="278"/>
      <c r="HK4" s="278"/>
      <c r="HL4" s="278" t="s">
        <v>23</v>
      </c>
      <c r="HM4" s="278" t="s">
        <v>23</v>
      </c>
      <c r="HN4" s="278" t="s">
        <v>23</v>
      </c>
      <c r="HO4" s="278" t="s">
        <v>23</v>
      </c>
      <c r="HP4" s="278" t="s">
        <v>23</v>
      </c>
      <c r="HQ4" s="278" t="s">
        <v>23</v>
      </c>
      <c r="HR4" s="278" t="s">
        <v>23</v>
      </c>
      <c r="HS4" s="278" t="s">
        <v>23</v>
      </c>
      <c r="HT4" s="278" t="s">
        <v>23</v>
      </c>
      <c r="HU4" s="278" t="s">
        <v>23</v>
      </c>
      <c r="HV4" s="278" t="s">
        <v>23</v>
      </c>
      <c r="HW4" s="278" t="s">
        <v>23</v>
      </c>
      <c r="HX4" s="278" t="s">
        <v>23</v>
      </c>
      <c r="HY4" s="278"/>
      <c r="HZ4" s="278"/>
      <c r="IA4" s="276"/>
      <c r="IB4" s="276"/>
      <c r="IC4" s="276"/>
      <c r="ID4" s="276"/>
      <c r="IE4" s="276"/>
      <c r="IF4" s="276"/>
      <c r="IG4" s="276"/>
      <c r="IH4" s="277"/>
      <c r="II4" s="276"/>
      <c r="IJ4" s="276"/>
      <c r="IK4" s="276"/>
      <c r="IL4" s="276"/>
      <c r="IM4" s="276"/>
      <c r="IN4" s="276"/>
      <c r="IO4" s="277"/>
      <c r="IP4" s="276"/>
      <c r="IQ4" s="276"/>
      <c r="IR4" s="276"/>
      <c r="IS4" s="276"/>
      <c r="IT4" s="276"/>
      <c r="IU4" s="276"/>
      <c r="IV4" s="277"/>
      <c r="IW4" s="276"/>
      <c r="IX4" s="276"/>
      <c r="IY4" s="276"/>
      <c r="IZ4" s="276"/>
      <c r="JA4" s="276"/>
      <c r="JB4" s="276"/>
      <c r="JC4" s="277"/>
      <c r="JD4" s="276"/>
      <c r="JE4" s="276"/>
      <c r="JF4" s="276"/>
      <c r="JG4" s="276"/>
      <c r="JH4" s="276"/>
      <c r="JI4" s="276"/>
      <c r="JJ4" s="277"/>
      <c r="JK4" s="276"/>
      <c r="JL4" s="276"/>
      <c r="JM4" s="276"/>
      <c r="JN4" s="276"/>
      <c r="JO4" s="276"/>
      <c r="JP4" s="276"/>
      <c r="JQ4" s="277"/>
      <c r="JR4" s="276"/>
      <c r="JS4" s="276"/>
      <c r="JT4" s="276"/>
      <c r="JU4" s="276"/>
      <c r="JV4" s="276"/>
      <c r="JW4" s="276"/>
      <c r="JX4" s="277"/>
      <c r="JY4" s="276"/>
      <c r="JZ4" s="276"/>
      <c r="KA4" s="276"/>
      <c r="KB4" s="276"/>
      <c r="KC4" s="276"/>
      <c r="KD4" s="276"/>
      <c r="KE4" s="277"/>
      <c r="KF4" s="276"/>
      <c r="KG4" s="276"/>
      <c r="KH4" s="276"/>
      <c r="KI4" s="276"/>
      <c r="KJ4" s="276"/>
      <c r="KK4" s="276"/>
      <c r="KL4" s="276"/>
      <c r="KM4" s="276"/>
      <c r="KN4" s="276"/>
    </row>
    <row r="5">
      <c r="A5" s="271">
        <v>2006.0</v>
      </c>
      <c r="B5" s="272" t="s">
        <v>93</v>
      </c>
      <c r="C5" s="272"/>
      <c r="D5" s="273" t="s">
        <v>91</v>
      </c>
      <c r="E5" s="274"/>
      <c r="F5" s="274"/>
      <c r="G5" s="274"/>
      <c r="H5" s="274"/>
      <c r="I5" s="275"/>
      <c r="J5" s="276"/>
      <c r="K5" s="276"/>
      <c r="L5" s="276"/>
      <c r="M5" s="276"/>
      <c r="N5" s="276"/>
      <c r="O5" s="276" t="str">
        <f>IFERROR(__xludf.DUMMYFUNCTION("IMPORTRANGE(""https://docs.google.com/spreadsheets/d/1huA7bdXyhV2_XFIcW77yFxtg4GFeywTxMUPdQ8OdQ8E/edit#gid=0"",""BAVARIA 39 CRUISER-JULIA!AI2:KW2"")"),"#REF!")</f>
        <v>#REF!</v>
      </c>
      <c r="P5" s="276"/>
      <c r="Q5" s="276"/>
      <c r="R5" s="277"/>
      <c r="S5" s="276"/>
      <c r="T5" s="276"/>
      <c r="U5" s="276"/>
      <c r="V5" s="276"/>
      <c r="W5" s="276"/>
      <c r="X5" s="276"/>
      <c r="Y5" s="277"/>
      <c r="Z5" s="276"/>
      <c r="AA5" s="276"/>
      <c r="AB5" s="276"/>
      <c r="AC5" s="276"/>
      <c r="AD5" s="276"/>
      <c r="AE5" s="276"/>
      <c r="AF5" s="277"/>
      <c r="AG5" s="276"/>
      <c r="AH5" s="276"/>
      <c r="AI5" s="276"/>
      <c r="AJ5" s="276"/>
      <c r="AK5" s="276"/>
      <c r="AL5" s="276"/>
      <c r="AM5" s="277"/>
      <c r="AN5" s="276"/>
      <c r="AO5" s="276"/>
      <c r="AP5" s="276"/>
      <c r="AQ5" s="276"/>
      <c r="AR5" s="276"/>
      <c r="AS5" s="276"/>
      <c r="AT5" s="277"/>
      <c r="AU5" s="276"/>
      <c r="AV5" s="276"/>
      <c r="AW5" s="276"/>
      <c r="AX5" s="276"/>
      <c r="AY5" s="276"/>
      <c r="AZ5" s="276"/>
      <c r="BA5" s="277"/>
      <c r="BB5" s="276"/>
      <c r="BC5" s="276"/>
      <c r="BD5" s="276"/>
      <c r="BE5" s="276"/>
      <c r="BF5" s="276"/>
      <c r="BG5" s="276"/>
      <c r="BH5" s="277"/>
      <c r="BI5" s="276"/>
      <c r="BJ5" s="276"/>
      <c r="BK5" s="276"/>
      <c r="BL5" s="276"/>
      <c r="BM5" s="276"/>
      <c r="BN5" s="276"/>
      <c r="BO5" s="277"/>
      <c r="BP5" s="278"/>
      <c r="BQ5" s="276"/>
      <c r="BR5" s="276"/>
      <c r="BS5" s="276"/>
      <c r="BT5" s="276"/>
      <c r="BU5" s="276"/>
      <c r="BV5" s="277"/>
      <c r="BW5" s="276"/>
      <c r="BX5" s="276"/>
      <c r="BY5" s="276"/>
      <c r="BZ5" s="276"/>
      <c r="CA5" s="276"/>
      <c r="CB5" s="276"/>
      <c r="CC5" s="276"/>
      <c r="CD5" s="277"/>
      <c r="CE5" s="276"/>
      <c r="CF5" s="276"/>
      <c r="CG5" s="276"/>
      <c r="CH5" s="276"/>
      <c r="CI5" s="278" t="s">
        <v>23</v>
      </c>
      <c r="CJ5" s="278" t="s">
        <v>23</v>
      </c>
      <c r="CK5" s="278" t="s">
        <v>23</v>
      </c>
      <c r="CL5" s="278" t="s">
        <v>23</v>
      </c>
      <c r="CM5" s="278" t="s">
        <v>23</v>
      </c>
      <c r="CN5" s="278" t="s">
        <v>23</v>
      </c>
      <c r="CO5" s="278" t="s">
        <v>23</v>
      </c>
      <c r="CP5" s="278" t="s">
        <v>23</v>
      </c>
      <c r="CQ5" s="278" t="s">
        <v>23</v>
      </c>
      <c r="CR5" s="278" t="s">
        <v>23</v>
      </c>
      <c r="CS5" s="278" t="s">
        <v>23</v>
      </c>
      <c r="CT5" s="278" t="s">
        <v>23</v>
      </c>
      <c r="CU5" s="278" t="s">
        <v>23</v>
      </c>
      <c r="CV5" s="278" t="s">
        <v>23</v>
      </c>
      <c r="CW5" s="278" t="s">
        <v>23</v>
      </c>
      <c r="CX5" s="278" t="s">
        <v>23</v>
      </c>
      <c r="CY5" s="278" t="s">
        <v>23</v>
      </c>
      <c r="CZ5" s="278" t="s">
        <v>23</v>
      </c>
      <c r="DA5" s="278" t="s">
        <v>23</v>
      </c>
      <c r="DB5" s="278" t="s">
        <v>23</v>
      </c>
      <c r="DC5" s="278" t="s">
        <v>23</v>
      </c>
      <c r="DD5" s="278" t="s">
        <v>23</v>
      </c>
      <c r="DE5" s="278" t="s">
        <v>23</v>
      </c>
      <c r="DF5" s="278" t="s">
        <v>23</v>
      </c>
      <c r="DG5" s="278" t="s">
        <v>23</v>
      </c>
      <c r="DH5" s="278" t="s">
        <v>23</v>
      </c>
      <c r="DI5" s="278" t="s">
        <v>23</v>
      </c>
      <c r="DJ5" s="278" t="s">
        <v>23</v>
      </c>
      <c r="DK5" s="278" t="s">
        <v>23</v>
      </c>
      <c r="DL5" s="278" t="s">
        <v>23</v>
      </c>
      <c r="DM5" s="278" t="s">
        <v>23</v>
      </c>
      <c r="DN5" s="278" t="s">
        <v>23</v>
      </c>
      <c r="DO5" s="278" t="s">
        <v>23</v>
      </c>
      <c r="DP5" s="278" t="s">
        <v>23</v>
      </c>
      <c r="DQ5" s="278" t="s">
        <v>23</v>
      </c>
      <c r="DR5" s="278" t="s">
        <v>23</v>
      </c>
      <c r="DS5" s="278" t="s">
        <v>23</v>
      </c>
      <c r="DT5" s="278" t="s">
        <v>23</v>
      </c>
      <c r="DU5" s="278" t="s">
        <v>23</v>
      </c>
      <c r="DV5" s="278" t="s">
        <v>23</v>
      </c>
      <c r="DW5" s="278" t="s">
        <v>23</v>
      </c>
      <c r="DX5" s="278"/>
      <c r="DY5" s="278"/>
      <c r="DZ5" s="278"/>
      <c r="EA5" s="278"/>
      <c r="EB5" s="278"/>
      <c r="EC5" s="278"/>
      <c r="ED5" s="278"/>
      <c r="EE5" s="278"/>
      <c r="EF5" s="278"/>
      <c r="EG5" s="278"/>
      <c r="EH5" s="278"/>
      <c r="EI5" s="278"/>
      <c r="EJ5" s="278"/>
      <c r="EK5" s="278"/>
      <c r="EL5" s="278"/>
      <c r="EM5" s="278" t="s">
        <v>23</v>
      </c>
      <c r="EN5" s="278" t="s">
        <v>23</v>
      </c>
      <c r="EO5" s="278" t="s">
        <v>23</v>
      </c>
      <c r="EP5" s="278" t="s">
        <v>23</v>
      </c>
      <c r="EQ5" s="278" t="s">
        <v>23</v>
      </c>
      <c r="ER5" s="278" t="s">
        <v>23</v>
      </c>
      <c r="ES5" s="278" t="s">
        <v>23</v>
      </c>
      <c r="ET5" s="278" t="s">
        <v>23</v>
      </c>
      <c r="EU5" s="278" t="s">
        <v>23</v>
      </c>
      <c r="EV5" s="278" t="s">
        <v>23</v>
      </c>
      <c r="EW5" s="278" t="s">
        <v>23</v>
      </c>
      <c r="EX5" s="278" t="s">
        <v>23</v>
      </c>
      <c r="EY5" s="278" t="s">
        <v>23</v>
      </c>
      <c r="EZ5" s="278" t="s">
        <v>23</v>
      </c>
      <c r="FA5" s="278" t="s">
        <v>23</v>
      </c>
      <c r="FB5" s="278" t="s">
        <v>23</v>
      </c>
      <c r="FC5" s="278" t="s">
        <v>23</v>
      </c>
      <c r="FD5" s="278" t="s">
        <v>23</v>
      </c>
      <c r="FE5" s="278" t="s">
        <v>23</v>
      </c>
      <c r="FF5" s="278" t="s">
        <v>23</v>
      </c>
      <c r="FG5" s="278" t="s">
        <v>23</v>
      </c>
      <c r="FH5" s="278" t="s">
        <v>23</v>
      </c>
      <c r="FI5" s="278" t="s">
        <v>23</v>
      </c>
      <c r="FJ5" s="278" t="s">
        <v>23</v>
      </c>
      <c r="FK5" s="278" t="s">
        <v>23</v>
      </c>
      <c r="FL5" s="278" t="s">
        <v>23</v>
      </c>
      <c r="FM5" s="278" t="s">
        <v>23</v>
      </c>
      <c r="FN5" s="278" t="s">
        <v>23</v>
      </c>
      <c r="FO5" s="278"/>
      <c r="FP5" s="278"/>
      <c r="FQ5" s="278"/>
      <c r="FR5" s="278"/>
      <c r="FS5" s="278"/>
      <c r="FT5" s="278"/>
      <c r="FU5" s="278"/>
      <c r="FV5" s="278"/>
      <c r="FW5" s="278"/>
      <c r="FX5" s="278"/>
      <c r="FY5" s="278"/>
      <c r="FZ5" s="278"/>
      <c r="GA5" s="278"/>
      <c r="GB5" s="278"/>
      <c r="GC5" s="278"/>
      <c r="GD5" s="276"/>
      <c r="GE5" s="278"/>
      <c r="GF5" s="276"/>
      <c r="GG5" s="276"/>
      <c r="GH5" s="276"/>
      <c r="GI5" s="276"/>
      <c r="GJ5" s="276"/>
      <c r="GK5" s="278"/>
      <c r="GL5" s="278"/>
      <c r="GM5" s="278"/>
      <c r="GN5" s="278"/>
      <c r="GO5" s="278"/>
      <c r="GP5" s="278"/>
      <c r="GQ5" s="278" t="s">
        <v>23</v>
      </c>
      <c r="GR5" s="278" t="s">
        <v>23</v>
      </c>
      <c r="GS5" s="278" t="s">
        <v>23</v>
      </c>
      <c r="GT5" s="278" t="s">
        <v>23</v>
      </c>
      <c r="GU5" s="278" t="s">
        <v>23</v>
      </c>
      <c r="GV5" s="278" t="s">
        <v>23</v>
      </c>
      <c r="GW5" s="278" t="s">
        <v>23</v>
      </c>
      <c r="GX5" s="278" t="s">
        <v>23</v>
      </c>
      <c r="GY5" s="278" t="s">
        <v>23</v>
      </c>
      <c r="GZ5" s="278" t="s">
        <v>23</v>
      </c>
      <c r="HA5" s="278" t="s">
        <v>23</v>
      </c>
      <c r="HB5" s="278" t="s">
        <v>23</v>
      </c>
      <c r="HC5" s="278" t="s">
        <v>23</v>
      </c>
      <c r="HD5" s="278" t="s">
        <v>23</v>
      </c>
      <c r="HE5" s="278" t="s">
        <v>23</v>
      </c>
      <c r="HF5" s="278" t="s">
        <v>23</v>
      </c>
      <c r="HG5" s="278" t="s">
        <v>23</v>
      </c>
      <c r="HH5" s="278" t="s">
        <v>23</v>
      </c>
      <c r="HI5" s="278" t="s">
        <v>23</v>
      </c>
      <c r="HJ5" s="278" t="s">
        <v>23</v>
      </c>
      <c r="HK5" s="278" t="s">
        <v>23</v>
      </c>
      <c r="HL5" s="278" t="s">
        <v>23</v>
      </c>
      <c r="HM5" s="278" t="s">
        <v>23</v>
      </c>
      <c r="HN5" s="278" t="s">
        <v>23</v>
      </c>
      <c r="HO5" s="278" t="s">
        <v>23</v>
      </c>
      <c r="HP5" s="278" t="s">
        <v>23</v>
      </c>
      <c r="HQ5" s="278" t="s">
        <v>23</v>
      </c>
      <c r="HR5" s="278"/>
      <c r="HS5" s="278"/>
      <c r="HT5" s="278"/>
      <c r="HU5" s="278"/>
      <c r="HV5" s="278"/>
      <c r="HW5" s="278"/>
      <c r="HX5" s="278"/>
      <c r="HY5" s="278"/>
      <c r="HZ5" s="278" t="s">
        <v>23</v>
      </c>
      <c r="IA5" s="278" t="s">
        <v>23</v>
      </c>
      <c r="IB5" s="278" t="s">
        <v>23</v>
      </c>
      <c r="IC5" s="278" t="s">
        <v>23</v>
      </c>
      <c r="ID5" s="278" t="s">
        <v>23</v>
      </c>
      <c r="IE5" s="278" t="s">
        <v>23</v>
      </c>
      <c r="IF5" s="278" t="s">
        <v>23</v>
      </c>
      <c r="IG5" s="278" t="s">
        <v>23</v>
      </c>
      <c r="IH5" s="280" t="s">
        <v>23</v>
      </c>
      <c r="II5" s="278" t="s">
        <v>23</v>
      </c>
      <c r="IJ5" s="278" t="s">
        <v>23</v>
      </c>
      <c r="IK5" s="278" t="s">
        <v>23</v>
      </c>
      <c r="IL5" s="278" t="s">
        <v>23</v>
      </c>
      <c r="IM5" s="276"/>
      <c r="IN5" s="276"/>
      <c r="IO5" s="277"/>
      <c r="IP5" s="276"/>
      <c r="IQ5" s="276"/>
      <c r="IR5" s="276"/>
      <c r="IS5" s="276"/>
      <c r="IT5" s="276"/>
      <c r="IU5" s="276"/>
      <c r="IV5" s="277"/>
      <c r="IW5" s="276"/>
      <c r="IX5" s="276"/>
      <c r="IY5" s="276"/>
      <c r="IZ5" s="276"/>
      <c r="JA5" s="276"/>
      <c r="JB5" s="276"/>
      <c r="JC5" s="277"/>
      <c r="JD5" s="276"/>
      <c r="JE5" s="276"/>
      <c r="JF5" s="276"/>
      <c r="JG5" s="276"/>
      <c r="JH5" s="276"/>
      <c r="JI5" s="276"/>
      <c r="JJ5" s="277"/>
      <c r="JK5" s="276"/>
      <c r="JL5" s="276"/>
      <c r="JM5" s="276"/>
      <c r="JN5" s="276"/>
      <c r="JO5" s="276"/>
      <c r="JP5" s="276"/>
      <c r="JQ5" s="277"/>
      <c r="JR5" s="276"/>
      <c r="JS5" s="276"/>
      <c r="JT5" s="276"/>
      <c r="JU5" s="276"/>
      <c r="JV5" s="276"/>
      <c r="JW5" s="276"/>
      <c r="JX5" s="277"/>
      <c r="JY5" s="276"/>
      <c r="JZ5" s="276"/>
      <c r="KA5" s="276"/>
      <c r="KB5" s="276"/>
      <c r="KC5" s="276"/>
      <c r="KD5" s="276"/>
      <c r="KE5" s="277"/>
      <c r="KF5" s="276"/>
      <c r="KG5" s="276"/>
      <c r="KH5" s="276"/>
      <c r="KI5" s="276"/>
      <c r="KJ5" s="276"/>
      <c r="KK5" s="276"/>
      <c r="KL5" s="276"/>
      <c r="KM5" s="276"/>
      <c r="KN5" s="276"/>
    </row>
    <row r="6">
      <c r="A6" s="271">
        <v>2010.0</v>
      </c>
      <c r="B6" s="272" t="s">
        <v>94</v>
      </c>
      <c r="C6" s="272"/>
      <c r="D6" s="273" t="s">
        <v>91</v>
      </c>
      <c r="E6" s="274"/>
      <c r="F6" s="274"/>
      <c r="G6" s="274"/>
      <c r="H6" s="274"/>
      <c r="I6" s="275"/>
      <c r="J6" s="276"/>
      <c r="K6" s="276"/>
      <c r="L6" s="276"/>
      <c r="M6" s="276"/>
      <c r="N6" s="276"/>
      <c r="O6" s="276" t="str">
        <f>IFERROR(__xludf.DUMMYFUNCTION("IMPORTRANGE(""https://docs.google.com/spreadsheets/d/1huA7bdXyhV2_XFIcW77yFxtg4GFeywTxMUPdQ8OdQ8E/edit#gid=1703914"",""SUN ODYSSEY 37.1-CALMA!AI2:KW2"")"),"#REF!")</f>
        <v>#REF!</v>
      </c>
      <c r="P6" s="276"/>
      <c r="Q6" s="276"/>
      <c r="R6" s="277"/>
      <c r="S6" s="276"/>
      <c r="T6" s="276"/>
      <c r="U6" s="276"/>
      <c r="V6" s="276"/>
      <c r="W6" s="276"/>
      <c r="X6" s="276"/>
      <c r="Y6" s="277"/>
      <c r="Z6" s="276"/>
      <c r="AA6" s="276"/>
      <c r="AB6" s="276"/>
      <c r="AC6" s="276"/>
      <c r="AD6" s="276"/>
      <c r="AE6" s="276"/>
      <c r="AF6" s="277"/>
      <c r="AG6" s="276"/>
      <c r="AH6" s="276"/>
      <c r="AI6" s="276"/>
      <c r="AJ6" s="276"/>
      <c r="AK6" s="276"/>
      <c r="AL6" s="276"/>
      <c r="AM6" s="277"/>
      <c r="AN6" s="276"/>
      <c r="AO6" s="276"/>
      <c r="AP6" s="276"/>
      <c r="AQ6" s="276"/>
      <c r="AR6" s="276"/>
      <c r="AS6" s="276"/>
      <c r="AT6" s="277"/>
      <c r="AU6" s="276"/>
      <c r="AV6" s="276"/>
      <c r="AW6" s="276"/>
      <c r="AX6" s="276"/>
      <c r="AY6" s="276"/>
      <c r="AZ6" s="276"/>
      <c r="BA6" s="277"/>
      <c r="BB6" s="278"/>
      <c r="BC6" s="276"/>
      <c r="BD6" s="276"/>
      <c r="BE6" s="276"/>
      <c r="BF6" s="276"/>
      <c r="BG6" s="276"/>
      <c r="BH6" s="277"/>
      <c r="BI6" s="276"/>
      <c r="BJ6" s="276"/>
      <c r="BK6" s="276"/>
      <c r="BL6" s="276"/>
      <c r="BM6" s="276"/>
      <c r="BN6" s="276"/>
      <c r="BO6" s="277"/>
      <c r="BP6" s="276"/>
      <c r="BQ6" s="276"/>
      <c r="BR6" s="276"/>
      <c r="BS6" s="276"/>
      <c r="BT6" s="276"/>
      <c r="BU6" s="276"/>
      <c r="BV6" s="277"/>
      <c r="BW6" s="276"/>
      <c r="BX6" s="276"/>
      <c r="BY6" s="276"/>
      <c r="BZ6" s="276"/>
      <c r="CA6" s="276"/>
      <c r="CB6" s="276"/>
      <c r="CC6" s="276"/>
      <c r="CD6" s="277"/>
      <c r="CE6" s="276"/>
      <c r="CF6" s="276"/>
      <c r="CG6" s="276"/>
      <c r="CH6" s="276"/>
      <c r="CI6" s="276"/>
      <c r="CJ6" s="276"/>
      <c r="CK6" s="276"/>
      <c r="CL6" s="276"/>
      <c r="CM6" s="276"/>
      <c r="CN6" s="276"/>
      <c r="CO6" s="276"/>
      <c r="CP6" s="276"/>
      <c r="CQ6" s="276"/>
      <c r="CR6" s="276"/>
      <c r="CS6" s="276"/>
      <c r="CT6" s="276"/>
      <c r="CU6" s="276"/>
      <c r="CV6" s="276"/>
      <c r="CW6" s="276"/>
      <c r="CX6" s="278"/>
      <c r="CY6" s="278"/>
      <c r="CZ6" s="278"/>
      <c r="DA6" s="278"/>
      <c r="DB6" s="278"/>
      <c r="DC6" s="278"/>
      <c r="DD6" s="278"/>
      <c r="DE6" s="278"/>
      <c r="DF6" s="278"/>
      <c r="DG6" s="278"/>
      <c r="DH6" s="278"/>
      <c r="DI6" s="278"/>
      <c r="DJ6" s="278"/>
      <c r="DK6" s="278"/>
      <c r="DL6" s="278" t="s">
        <v>23</v>
      </c>
      <c r="DM6" s="278" t="s">
        <v>23</v>
      </c>
      <c r="DN6" s="278" t="s">
        <v>23</v>
      </c>
      <c r="DO6" s="278" t="s">
        <v>23</v>
      </c>
      <c r="DP6" s="278" t="s">
        <v>23</v>
      </c>
      <c r="DQ6" s="278" t="s">
        <v>23</v>
      </c>
      <c r="DR6" s="278" t="s">
        <v>23</v>
      </c>
      <c r="DS6" s="278" t="s">
        <v>23</v>
      </c>
      <c r="DT6" s="278" t="s">
        <v>23</v>
      </c>
      <c r="DU6" s="278" t="s">
        <v>23</v>
      </c>
      <c r="DV6" s="278" t="s">
        <v>23</v>
      </c>
      <c r="DW6" s="278" t="s">
        <v>23</v>
      </c>
      <c r="DX6" s="278" t="s">
        <v>23</v>
      </c>
      <c r="DY6" s="278" t="s">
        <v>23</v>
      </c>
      <c r="DZ6" s="278" t="s">
        <v>23</v>
      </c>
      <c r="EA6" s="278" t="s">
        <v>23</v>
      </c>
      <c r="EB6" s="278" t="s">
        <v>23</v>
      </c>
      <c r="EC6" s="278" t="s">
        <v>23</v>
      </c>
      <c r="ED6" s="278" t="s">
        <v>23</v>
      </c>
      <c r="EE6" s="278" t="s">
        <v>23</v>
      </c>
      <c r="EF6" s="278"/>
      <c r="EG6" s="278"/>
      <c r="EH6" s="278"/>
      <c r="EI6" s="278"/>
      <c r="EJ6" s="278"/>
      <c r="EK6" s="278"/>
      <c r="EL6" s="278"/>
      <c r="EM6" s="278" t="s">
        <v>23</v>
      </c>
      <c r="EN6" s="278" t="s">
        <v>23</v>
      </c>
      <c r="EO6" s="278" t="s">
        <v>23</v>
      </c>
      <c r="EP6" s="278" t="s">
        <v>23</v>
      </c>
      <c r="EQ6" s="278" t="s">
        <v>23</v>
      </c>
      <c r="ER6" s="278" t="s">
        <v>23</v>
      </c>
      <c r="ES6" s="278" t="s">
        <v>23</v>
      </c>
      <c r="ET6" s="278" t="s">
        <v>23</v>
      </c>
      <c r="EU6" s="278" t="s">
        <v>23</v>
      </c>
      <c r="EV6" s="278" t="s">
        <v>23</v>
      </c>
      <c r="EW6" s="278" t="s">
        <v>23</v>
      </c>
      <c r="EX6" s="278" t="s">
        <v>23</v>
      </c>
      <c r="EY6" s="278" t="s">
        <v>23</v>
      </c>
      <c r="EZ6" s="278" t="s">
        <v>23</v>
      </c>
      <c r="FA6" s="278" t="s">
        <v>23</v>
      </c>
      <c r="FB6" s="278" t="s">
        <v>23</v>
      </c>
      <c r="FC6" s="278" t="s">
        <v>23</v>
      </c>
      <c r="FD6" s="278" t="s">
        <v>23</v>
      </c>
      <c r="FE6" s="278" t="s">
        <v>23</v>
      </c>
      <c r="FF6" s="278" t="s">
        <v>23</v>
      </c>
      <c r="FG6" s="278"/>
      <c r="FH6" s="278"/>
      <c r="FI6" s="278"/>
      <c r="FJ6" s="278"/>
      <c r="FK6" s="278"/>
      <c r="FL6" s="278"/>
      <c r="FM6" s="278"/>
      <c r="FN6" s="278"/>
      <c r="FO6" s="278"/>
      <c r="FP6" s="278"/>
      <c r="FQ6" s="278"/>
      <c r="FR6" s="278"/>
      <c r="FS6" s="278"/>
      <c r="FT6" s="278"/>
      <c r="FU6" s="278"/>
      <c r="FV6" s="278" t="s">
        <v>23</v>
      </c>
      <c r="FW6" s="278" t="s">
        <v>23</v>
      </c>
      <c r="FX6" s="278" t="s">
        <v>23</v>
      </c>
      <c r="FY6" s="278" t="s">
        <v>23</v>
      </c>
      <c r="FZ6" s="278" t="s">
        <v>23</v>
      </c>
      <c r="GA6" s="278" t="s">
        <v>23</v>
      </c>
      <c r="GB6" s="278" t="s">
        <v>23</v>
      </c>
      <c r="GC6" s="278" t="s">
        <v>23</v>
      </c>
      <c r="GD6" s="278" t="s">
        <v>23</v>
      </c>
      <c r="GE6" s="278" t="s">
        <v>23</v>
      </c>
      <c r="GF6" s="278" t="s">
        <v>23</v>
      </c>
      <c r="GG6" s="278" t="s">
        <v>23</v>
      </c>
      <c r="GH6" s="278" t="s">
        <v>23</v>
      </c>
      <c r="GI6" s="278" t="s">
        <v>23</v>
      </c>
      <c r="GJ6" s="278" t="s">
        <v>23</v>
      </c>
      <c r="GK6" s="278" t="s">
        <v>23</v>
      </c>
      <c r="GL6" s="278" t="s">
        <v>23</v>
      </c>
      <c r="GM6" s="278" t="s">
        <v>23</v>
      </c>
      <c r="GN6" s="278" t="s">
        <v>23</v>
      </c>
      <c r="GO6" s="278" t="s">
        <v>23</v>
      </c>
      <c r="GP6" s="278" t="s">
        <v>23</v>
      </c>
      <c r="GQ6" s="278" t="s">
        <v>23</v>
      </c>
      <c r="GR6" s="278" t="s">
        <v>23</v>
      </c>
      <c r="GS6" s="278" t="s">
        <v>23</v>
      </c>
      <c r="GT6" s="278" t="s">
        <v>23</v>
      </c>
      <c r="GU6" s="278" t="s">
        <v>23</v>
      </c>
      <c r="GV6" s="278" t="s">
        <v>23</v>
      </c>
      <c r="GW6" s="278"/>
      <c r="GX6" s="278"/>
      <c r="GY6" s="278"/>
      <c r="GZ6" s="278"/>
      <c r="HA6" s="278"/>
      <c r="HB6" s="278"/>
      <c r="HC6" s="278"/>
      <c r="HD6" s="278"/>
      <c r="HE6" s="278" t="s">
        <v>23</v>
      </c>
      <c r="HF6" s="278" t="s">
        <v>23</v>
      </c>
      <c r="HG6" s="278" t="s">
        <v>23</v>
      </c>
      <c r="HH6" s="278" t="s">
        <v>23</v>
      </c>
      <c r="HI6" s="278" t="s">
        <v>23</v>
      </c>
      <c r="HJ6" s="278" t="s">
        <v>23</v>
      </c>
      <c r="HK6" s="278"/>
      <c r="HL6" s="278"/>
      <c r="HM6" s="278"/>
      <c r="HN6" s="278"/>
      <c r="HO6" s="278"/>
      <c r="HP6" s="278"/>
      <c r="HQ6" s="278"/>
      <c r="HR6" s="278"/>
      <c r="HS6" s="278"/>
      <c r="HT6" s="278"/>
      <c r="HU6" s="278"/>
      <c r="HV6" s="278"/>
      <c r="HW6" s="278"/>
      <c r="HX6" s="278"/>
      <c r="HY6" s="278"/>
      <c r="HZ6" s="278"/>
      <c r="IA6" s="276"/>
      <c r="IB6" s="276"/>
      <c r="IC6" s="276"/>
      <c r="ID6" s="276"/>
      <c r="IE6" s="276"/>
      <c r="IF6" s="276"/>
      <c r="IG6" s="276"/>
      <c r="IH6" s="277"/>
      <c r="II6" s="276"/>
      <c r="IJ6" s="276"/>
      <c r="IK6" s="276"/>
      <c r="IL6" s="276"/>
      <c r="IM6" s="276"/>
      <c r="IN6" s="276"/>
      <c r="IO6" s="277"/>
      <c r="IP6" s="276"/>
      <c r="IQ6" s="276"/>
      <c r="IR6" s="276"/>
      <c r="IS6" s="276"/>
      <c r="IT6" s="276"/>
      <c r="IU6" s="276"/>
      <c r="IV6" s="277"/>
      <c r="IW6" s="276"/>
      <c r="IX6" s="276"/>
      <c r="IY6" s="276"/>
      <c r="IZ6" s="276"/>
      <c r="JA6" s="276"/>
      <c r="JB6" s="276"/>
      <c r="JC6" s="277"/>
      <c r="JD6" s="276"/>
      <c r="JE6" s="276"/>
      <c r="JF6" s="276"/>
      <c r="JG6" s="276"/>
      <c r="JH6" s="276"/>
      <c r="JI6" s="276"/>
      <c r="JJ6" s="277"/>
      <c r="JK6" s="276"/>
      <c r="JL6" s="276"/>
      <c r="JM6" s="276"/>
      <c r="JN6" s="276"/>
      <c r="JO6" s="276"/>
      <c r="JP6" s="276"/>
      <c r="JQ6" s="277"/>
      <c r="JR6" s="276"/>
      <c r="JS6" s="276"/>
      <c r="JT6" s="276"/>
      <c r="JU6" s="276"/>
      <c r="JV6" s="276"/>
      <c r="JW6" s="276"/>
      <c r="JX6" s="277"/>
      <c r="JY6" s="276"/>
      <c r="JZ6" s="276"/>
      <c r="KA6" s="276"/>
      <c r="KB6" s="276"/>
      <c r="KC6" s="276"/>
      <c r="KD6" s="276"/>
      <c r="KE6" s="277"/>
      <c r="KF6" s="276"/>
      <c r="KG6" s="276"/>
      <c r="KH6" s="276"/>
      <c r="KI6" s="276"/>
      <c r="KJ6" s="276"/>
      <c r="KK6" s="276"/>
      <c r="KL6" s="276"/>
      <c r="KM6" s="276"/>
      <c r="KN6" s="276"/>
    </row>
    <row r="7">
      <c r="A7" s="271">
        <v>2009.0</v>
      </c>
      <c r="B7" s="272" t="s">
        <v>95</v>
      </c>
      <c r="C7" s="272"/>
      <c r="D7" s="273" t="s">
        <v>91</v>
      </c>
      <c r="E7" s="274"/>
      <c r="F7" s="274"/>
      <c r="G7" s="274"/>
      <c r="H7" s="274"/>
      <c r="I7" s="275"/>
      <c r="J7" s="276"/>
      <c r="K7" s="276"/>
      <c r="L7" s="276"/>
      <c r="M7" s="276"/>
      <c r="N7" s="276"/>
      <c r="O7" s="281" t="str">
        <f>IFERROR(__xludf.DUMMYFUNCTION("IMPORTRANGE(""https://docs.google.com/spreadsheets/d/1huA7bdXyhV2_XFIcW77yFxtg4GFeywTxMUPdQ8OdQ8E/edit#gid=1021425529"",""BAVARIA 35 CRUISER-ALBA!AI2:KW2"")"),"#REF!")</f>
        <v>#REF!</v>
      </c>
      <c r="P7" s="276"/>
      <c r="Q7" s="276"/>
      <c r="R7" s="277"/>
      <c r="S7" s="276"/>
      <c r="T7" s="276"/>
      <c r="U7" s="276"/>
      <c r="V7" s="276"/>
      <c r="W7" s="276"/>
      <c r="X7" s="276"/>
      <c r="Y7" s="277"/>
      <c r="Z7" s="276"/>
      <c r="AA7" s="276"/>
      <c r="AB7" s="276"/>
      <c r="AC7" s="276"/>
      <c r="AD7" s="276"/>
      <c r="AE7" s="276"/>
      <c r="AF7" s="277"/>
      <c r="AG7" s="276"/>
      <c r="AH7" s="276"/>
      <c r="AI7" s="276"/>
      <c r="AJ7" s="276"/>
      <c r="AK7" s="276"/>
      <c r="AL7" s="276"/>
      <c r="AM7" s="277"/>
      <c r="AN7" s="276"/>
      <c r="AO7" s="276"/>
      <c r="AP7" s="276"/>
      <c r="AQ7" s="276"/>
      <c r="AR7" s="276"/>
      <c r="AS7" s="276"/>
      <c r="AT7" s="277"/>
      <c r="AU7" s="276"/>
      <c r="AV7" s="276"/>
      <c r="AW7" s="276"/>
      <c r="AX7" s="276"/>
      <c r="AY7" s="276"/>
      <c r="AZ7" s="276"/>
      <c r="BA7" s="277"/>
      <c r="BB7" s="278"/>
      <c r="BC7" s="276"/>
      <c r="BD7" s="276"/>
      <c r="BE7" s="276"/>
      <c r="BF7" s="276"/>
      <c r="BG7" s="276"/>
      <c r="BH7" s="277"/>
      <c r="BI7" s="276"/>
      <c r="BJ7" s="276"/>
      <c r="BK7" s="276"/>
      <c r="BL7" s="276"/>
      <c r="BM7" s="276"/>
      <c r="BN7" s="276"/>
      <c r="BO7" s="277"/>
      <c r="BP7" s="278"/>
      <c r="BQ7" s="276"/>
      <c r="BR7" s="276"/>
      <c r="BS7" s="276"/>
      <c r="BT7" s="276"/>
      <c r="BU7" s="276"/>
      <c r="BV7" s="277"/>
      <c r="BW7" s="276"/>
      <c r="BX7" s="276"/>
      <c r="BY7" s="276"/>
      <c r="BZ7" s="276"/>
      <c r="CA7" s="276"/>
      <c r="CB7" s="276"/>
      <c r="CC7" s="276"/>
      <c r="CD7" s="277"/>
      <c r="CE7" s="276"/>
      <c r="CF7" s="276"/>
      <c r="CG7" s="276"/>
      <c r="CH7" s="276"/>
      <c r="CI7" s="276"/>
      <c r="CJ7" s="276"/>
      <c r="CK7" s="277"/>
      <c r="CL7" s="276"/>
      <c r="CM7" s="276"/>
      <c r="CN7" s="276"/>
      <c r="CO7" s="276"/>
      <c r="CP7" s="276"/>
      <c r="CQ7" s="277"/>
      <c r="CR7" s="278"/>
      <c r="CS7" s="276"/>
      <c r="CT7" s="276"/>
      <c r="CU7" s="276"/>
      <c r="CV7" s="276"/>
      <c r="CW7" s="276"/>
      <c r="CX7" s="277"/>
      <c r="CY7" s="278"/>
      <c r="CZ7" s="278"/>
      <c r="DA7" s="276"/>
      <c r="DB7" s="276"/>
      <c r="DC7" s="276"/>
      <c r="DD7" s="276"/>
      <c r="DE7" s="277"/>
      <c r="DF7" s="276"/>
      <c r="DG7" s="278"/>
      <c r="DH7" s="276"/>
      <c r="DI7" s="276"/>
      <c r="DJ7" s="276"/>
      <c r="DK7" s="278" t="s">
        <v>23</v>
      </c>
      <c r="DL7" s="280" t="s">
        <v>23</v>
      </c>
      <c r="DM7" s="280" t="s">
        <v>23</v>
      </c>
      <c r="DN7" s="280" t="s">
        <v>23</v>
      </c>
      <c r="DO7" s="280" t="s">
        <v>23</v>
      </c>
      <c r="DP7" s="280" t="s">
        <v>23</v>
      </c>
      <c r="DQ7" s="280" t="s">
        <v>23</v>
      </c>
      <c r="DR7" s="280" t="s">
        <v>23</v>
      </c>
      <c r="DS7" s="280" t="s">
        <v>23</v>
      </c>
      <c r="DT7" s="280" t="s">
        <v>23</v>
      </c>
      <c r="DU7" s="280" t="s">
        <v>23</v>
      </c>
      <c r="DV7" s="280" t="s">
        <v>23</v>
      </c>
      <c r="DW7" s="280" t="s">
        <v>23</v>
      </c>
      <c r="DX7" s="280"/>
      <c r="DY7" s="280"/>
      <c r="DZ7" s="280"/>
      <c r="EA7" s="278"/>
      <c r="EB7" s="278"/>
      <c r="EC7" s="278"/>
      <c r="ED7" s="278"/>
      <c r="EE7" s="278"/>
      <c r="EF7" s="278" t="s">
        <v>23</v>
      </c>
      <c r="EG7" s="280" t="s">
        <v>23</v>
      </c>
      <c r="EH7" s="280" t="s">
        <v>23</v>
      </c>
      <c r="EI7" s="280" t="s">
        <v>23</v>
      </c>
      <c r="EJ7" s="280" t="s">
        <v>23</v>
      </c>
      <c r="EK7" s="280" t="s">
        <v>23</v>
      </c>
      <c r="EL7" s="280" t="s">
        <v>23</v>
      </c>
      <c r="EM7" s="280" t="s">
        <v>23</v>
      </c>
      <c r="EN7" s="280" t="s">
        <v>23</v>
      </c>
      <c r="EO7" s="280" t="s">
        <v>23</v>
      </c>
      <c r="EP7" s="280" t="s">
        <v>23</v>
      </c>
      <c r="EQ7" s="280" t="s">
        <v>23</v>
      </c>
      <c r="ER7" s="280" t="s">
        <v>23</v>
      </c>
      <c r="ES7" s="280"/>
      <c r="ET7" s="280"/>
      <c r="EU7" s="280"/>
      <c r="EV7" s="280"/>
      <c r="EW7" s="280"/>
      <c r="EX7" s="280"/>
      <c r="EY7" s="280"/>
      <c r="EZ7" s="280"/>
      <c r="FA7" s="280"/>
      <c r="FB7" s="280"/>
      <c r="FC7" s="280"/>
      <c r="FD7" s="280"/>
      <c r="FE7" s="280"/>
      <c r="FF7" s="280"/>
      <c r="FG7" s="280"/>
      <c r="FH7" s="280"/>
      <c r="FI7" s="280"/>
      <c r="FJ7" s="280"/>
      <c r="FK7" s="280"/>
      <c r="FL7" s="280"/>
      <c r="FM7" s="280"/>
      <c r="FN7" s="280"/>
      <c r="FO7" s="280"/>
      <c r="FP7" s="280"/>
      <c r="FQ7" s="280"/>
      <c r="FR7" s="280"/>
      <c r="FS7" s="280"/>
      <c r="FT7" s="280"/>
      <c r="FU7" s="280"/>
      <c r="FV7" s="280" t="s">
        <v>23</v>
      </c>
      <c r="FW7" s="280" t="s">
        <v>23</v>
      </c>
      <c r="FX7" s="278" t="s">
        <v>23</v>
      </c>
      <c r="FY7" s="278" t="s">
        <v>23</v>
      </c>
      <c r="FZ7" s="278" t="s">
        <v>23</v>
      </c>
      <c r="GA7" s="278" t="s">
        <v>23</v>
      </c>
      <c r="GB7" s="278" t="s">
        <v>23</v>
      </c>
      <c r="GC7" s="278" t="s">
        <v>23</v>
      </c>
      <c r="GD7" s="280" t="s">
        <v>23</v>
      </c>
      <c r="GE7" s="280" t="s">
        <v>23</v>
      </c>
      <c r="GF7" s="280" t="s">
        <v>23</v>
      </c>
      <c r="GG7" s="280" t="s">
        <v>23</v>
      </c>
      <c r="GH7" s="280" t="s">
        <v>23</v>
      </c>
      <c r="GI7" s="280"/>
      <c r="GJ7" s="280"/>
      <c r="GK7" s="280"/>
      <c r="GL7" s="280"/>
      <c r="GM7" s="280"/>
      <c r="GN7" s="280"/>
      <c r="GO7" s="280"/>
      <c r="GP7" s="280"/>
      <c r="GQ7" s="280"/>
      <c r="GR7" s="280"/>
      <c r="GS7" s="280"/>
      <c r="GT7" s="280"/>
      <c r="GU7" s="280"/>
      <c r="GV7" s="280"/>
      <c r="GW7" s="280"/>
      <c r="GX7" s="280"/>
      <c r="GY7" s="280"/>
      <c r="GZ7" s="280"/>
      <c r="HA7" s="280"/>
      <c r="HB7" s="280"/>
      <c r="HC7" s="280"/>
      <c r="HD7" s="280"/>
      <c r="HE7" s="280" t="s">
        <v>21</v>
      </c>
      <c r="HF7" s="280" t="s">
        <v>21</v>
      </c>
      <c r="HG7" s="280" t="s">
        <v>21</v>
      </c>
      <c r="HH7" s="280" t="s">
        <v>21</v>
      </c>
      <c r="HI7" s="280" t="s">
        <v>21</v>
      </c>
      <c r="HJ7" s="280" t="s">
        <v>21</v>
      </c>
      <c r="HK7" s="280" t="s">
        <v>21</v>
      </c>
      <c r="HL7" s="280" t="s">
        <v>21</v>
      </c>
      <c r="HM7" s="280" t="s">
        <v>21</v>
      </c>
      <c r="HN7" s="280" t="s">
        <v>21</v>
      </c>
      <c r="HO7" s="280" t="s">
        <v>21</v>
      </c>
      <c r="HP7" s="280" t="s">
        <v>21</v>
      </c>
      <c r="HQ7" s="280" t="s">
        <v>21</v>
      </c>
      <c r="HR7" s="280"/>
      <c r="HS7" s="280"/>
      <c r="HT7" s="280"/>
      <c r="HU7" s="280"/>
      <c r="HV7" s="280"/>
      <c r="HW7" s="280"/>
      <c r="HX7" s="280"/>
      <c r="HY7" s="280"/>
      <c r="HZ7" s="280"/>
      <c r="IA7" s="277"/>
      <c r="IB7" s="276"/>
      <c r="IC7" s="276"/>
      <c r="ID7" s="276"/>
      <c r="IE7" s="276"/>
      <c r="IF7" s="276"/>
      <c r="IG7" s="276"/>
      <c r="IH7" s="277"/>
      <c r="II7" s="276"/>
      <c r="IJ7" s="276"/>
      <c r="IK7" s="276"/>
      <c r="IL7" s="276"/>
      <c r="IM7" s="276"/>
      <c r="IN7" s="276"/>
      <c r="IO7" s="277"/>
      <c r="IP7" s="276"/>
      <c r="IQ7" s="276"/>
      <c r="IR7" s="276"/>
      <c r="IS7" s="276"/>
      <c r="IT7" s="276"/>
      <c r="IU7" s="276"/>
      <c r="IV7" s="277"/>
      <c r="IW7" s="276"/>
      <c r="IX7" s="276"/>
      <c r="IY7" s="276"/>
      <c r="IZ7" s="276"/>
      <c r="JA7" s="276"/>
      <c r="JB7" s="276"/>
      <c r="JC7" s="277"/>
      <c r="JD7" s="276"/>
      <c r="JE7" s="276"/>
      <c r="JF7" s="276"/>
      <c r="JG7" s="276"/>
      <c r="JH7" s="276"/>
      <c r="JI7" s="276"/>
      <c r="JJ7" s="277"/>
      <c r="JK7" s="276"/>
      <c r="JL7" s="276"/>
      <c r="JM7" s="276"/>
      <c r="JN7" s="276"/>
      <c r="JO7" s="276"/>
      <c r="JP7" s="276"/>
      <c r="JQ7" s="277"/>
      <c r="JR7" s="276"/>
      <c r="JS7" s="276"/>
      <c r="JT7" s="276"/>
      <c r="JU7" s="276"/>
      <c r="JV7" s="276"/>
      <c r="JW7" s="276"/>
      <c r="JX7" s="277"/>
      <c r="JY7" s="276"/>
      <c r="JZ7" s="276"/>
      <c r="KA7" s="276"/>
      <c r="KB7" s="276"/>
      <c r="KC7" s="276"/>
      <c r="KD7" s="276"/>
      <c r="KE7" s="277"/>
      <c r="KF7" s="276"/>
      <c r="KG7" s="276"/>
      <c r="KH7" s="276"/>
      <c r="KI7" s="276"/>
      <c r="KJ7" s="276"/>
      <c r="KK7" s="276"/>
      <c r="KL7" s="276"/>
      <c r="KM7" s="276"/>
      <c r="KN7" s="276"/>
    </row>
    <row r="8">
      <c r="A8" s="278"/>
      <c r="B8" s="282"/>
      <c r="C8" s="282"/>
      <c r="D8" s="274"/>
      <c r="E8" s="274"/>
      <c r="F8" s="274"/>
      <c r="G8" s="274"/>
      <c r="H8" s="274"/>
      <c r="I8" s="275"/>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8"/>
      <c r="AU8" s="276"/>
      <c r="AV8" s="276"/>
      <c r="AW8" s="276"/>
      <c r="AX8" s="276"/>
      <c r="AY8" s="276"/>
      <c r="AZ8" s="276"/>
      <c r="BA8" s="276"/>
      <c r="BB8" s="276"/>
      <c r="BC8" s="276"/>
      <c r="BD8" s="276"/>
      <c r="BE8" s="276"/>
      <c r="BF8" s="276"/>
      <c r="BG8" s="276"/>
      <c r="BH8" s="276"/>
      <c r="BI8" s="276"/>
      <c r="BJ8" s="276"/>
      <c r="BK8" s="276"/>
      <c r="BL8" s="276"/>
      <c r="BM8" s="276"/>
      <c r="BN8" s="276"/>
      <c r="BO8" s="276"/>
      <c r="BP8" s="276"/>
      <c r="BQ8" s="276"/>
      <c r="BR8" s="276"/>
      <c r="BS8" s="276"/>
      <c r="BT8" s="276"/>
      <c r="BU8" s="276"/>
      <c r="BV8" s="276"/>
      <c r="BW8" s="276"/>
      <c r="BX8" s="276"/>
      <c r="BY8" s="276"/>
      <c r="BZ8" s="276"/>
      <c r="CA8" s="276"/>
      <c r="CB8" s="276"/>
      <c r="CC8" s="276"/>
      <c r="CD8" s="276"/>
      <c r="CE8" s="276"/>
      <c r="CF8" s="276"/>
      <c r="CG8" s="276"/>
      <c r="CH8" s="276"/>
      <c r="CI8" s="276"/>
      <c r="CJ8" s="276"/>
      <c r="CK8" s="276"/>
      <c r="CL8" s="276"/>
      <c r="CM8" s="276"/>
      <c r="CN8" s="276"/>
      <c r="CO8" s="276"/>
      <c r="CP8" s="276"/>
      <c r="CQ8" s="276"/>
      <c r="CR8" s="276"/>
      <c r="CS8" s="276"/>
      <c r="CT8" s="276"/>
      <c r="CU8" s="276"/>
      <c r="CV8" s="276"/>
      <c r="CW8" s="276"/>
      <c r="CX8" s="276"/>
      <c r="CY8" s="276"/>
      <c r="CZ8" s="278"/>
      <c r="DA8" s="276"/>
      <c r="DB8" s="276"/>
      <c r="DC8" s="276"/>
      <c r="DD8" s="276"/>
      <c r="DE8" s="276"/>
      <c r="DF8" s="278"/>
      <c r="DG8" s="278"/>
      <c r="DH8" s="276"/>
      <c r="DI8" s="276"/>
      <c r="DJ8" s="276"/>
      <c r="DK8" s="276"/>
      <c r="DL8" s="276"/>
      <c r="DM8" s="276"/>
      <c r="DN8" s="276"/>
      <c r="DO8" s="276"/>
      <c r="DP8" s="276"/>
      <c r="DQ8" s="276"/>
      <c r="DR8" s="276"/>
      <c r="DS8" s="276"/>
      <c r="DT8" s="276"/>
      <c r="DU8" s="276"/>
      <c r="DV8" s="276"/>
      <c r="DW8" s="276"/>
      <c r="DX8" s="276"/>
      <c r="DY8" s="276"/>
      <c r="DZ8" s="276"/>
      <c r="EA8" s="276"/>
      <c r="EB8" s="276"/>
      <c r="EC8" s="276"/>
      <c r="ED8" s="276"/>
      <c r="EE8" s="276"/>
      <c r="EF8" s="276"/>
      <c r="EG8" s="276"/>
      <c r="EH8" s="278"/>
      <c r="EI8" s="276"/>
      <c r="EJ8" s="276"/>
      <c r="EK8" s="276"/>
      <c r="EL8" s="276"/>
      <c r="EM8" s="276"/>
      <c r="EN8" s="276"/>
      <c r="EO8" s="276"/>
      <c r="EP8" s="276"/>
      <c r="EQ8" s="276"/>
      <c r="ER8" s="276"/>
      <c r="ES8" s="276"/>
      <c r="ET8" s="276"/>
      <c r="EU8" s="276"/>
      <c r="EV8" s="278"/>
      <c r="EW8" s="276"/>
      <c r="EX8" s="276"/>
      <c r="EY8" s="276"/>
      <c r="EZ8" s="276"/>
      <c r="FA8" s="276"/>
      <c r="FB8" s="276"/>
      <c r="FC8" s="276"/>
      <c r="FD8" s="276"/>
      <c r="FE8" s="276"/>
      <c r="FF8" s="276"/>
      <c r="FG8" s="276"/>
      <c r="FH8" s="276"/>
      <c r="FI8" s="276"/>
      <c r="FJ8" s="276"/>
      <c r="FK8" s="276"/>
      <c r="FL8" s="276"/>
      <c r="FM8" s="276"/>
      <c r="FN8" s="276"/>
      <c r="FO8" s="276"/>
      <c r="FP8" s="276"/>
      <c r="FQ8" s="276"/>
      <c r="FR8" s="276"/>
      <c r="FS8" s="276"/>
      <c r="FT8" s="276"/>
      <c r="FU8" s="276"/>
      <c r="FV8" s="276"/>
      <c r="FW8" s="276"/>
      <c r="FX8" s="276"/>
      <c r="FY8" s="276"/>
      <c r="FZ8" s="276"/>
      <c r="GA8" s="276"/>
      <c r="GB8" s="276"/>
      <c r="GC8" s="276"/>
      <c r="GD8" s="276"/>
      <c r="GE8" s="276"/>
      <c r="GF8" s="276"/>
      <c r="GG8" s="276"/>
      <c r="GH8" s="276"/>
      <c r="GI8" s="276"/>
      <c r="GJ8" s="276"/>
      <c r="GK8" s="276"/>
      <c r="GL8" s="276"/>
      <c r="GM8" s="276"/>
      <c r="GN8" s="276"/>
      <c r="GO8" s="276"/>
      <c r="GP8" s="276"/>
      <c r="GQ8" s="276"/>
      <c r="GR8" s="276"/>
      <c r="GS8" s="276"/>
      <c r="GT8" s="276"/>
      <c r="GU8" s="276"/>
      <c r="GV8" s="276"/>
      <c r="GW8" s="276"/>
      <c r="GX8" s="276"/>
      <c r="GY8" s="276"/>
      <c r="GZ8" s="276"/>
      <c r="HA8" s="278"/>
      <c r="HB8" s="276"/>
      <c r="HC8" s="276"/>
      <c r="HD8" s="276"/>
      <c r="HE8" s="276"/>
      <c r="HF8" s="276"/>
      <c r="HG8" s="278"/>
      <c r="HH8" s="276"/>
      <c r="HI8" s="276"/>
      <c r="HJ8" s="276"/>
      <c r="HK8" s="276"/>
      <c r="HL8" s="276"/>
      <c r="HM8" s="276"/>
      <c r="HN8" s="276"/>
      <c r="HO8" s="276"/>
      <c r="HP8" s="276"/>
      <c r="HQ8" s="276"/>
      <c r="HR8" s="276"/>
      <c r="HS8" s="276"/>
      <c r="HT8" s="276"/>
      <c r="HU8" s="276"/>
      <c r="HV8" s="276"/>
      <c r="HW8" s="276"/>
      <c r="HX8" s="276"/>
      <c r="HY8" s="276"/>
      <c r="HZ8" s="276"/>
      <c r="IA8" s="276"/>
      <c r="IB8" s="276"/>
      <c r="IC8" s="276"/>
      <c r="ID8" s="276"/>
      <c r="IE8" s="276"/>
      <c r="IF8" s="276"/>
      <c r="IG8" s="276"/>
      <c r="IH8" s="276"/>
      <c r="II8" s="276"/>
      <c r="IJ8" s="276"/>
      <c r="IK8" s="276"/>
      <c r="IL8" s="276"/>
      <c r="IM8" s="276"/>
      <c r="IN8" s="276"/>
      <c r="IO8" s="276"/>
      <c r="IP8" s="276"/>
      <c r="IQ8" s="276"/>
      <c r="IR8" s="276"/>
      <c r="IS8" s="276"/>
      <c r="IT8" s="276"/>
      <c r="IU8" s="276"/>
      <c r="IV8" s="276"/>
      <c r="IW8" s="276"/>
      <c r="IX8" s="276"/>
      <c r="IY8" s="276"/>
      <c r="IZ8" s="276"/>
      <c r="JA8" s="276"/>
      <c r="JB8" s="276"/>
      <c r="JC8" s="276"/>
      <c r="JD8" s="276"/>
      <c r="JE8" s="276"/>
      <c r="JF8" s="276"/>
      <c r="JG8" s="276"/>
      <c r="JH8" s="276"/>
      <c r="JI8" s="276"/>
      <c r="JJ8" s="276"/>
      <c r="JK8" s="276"/>
      <c r="JL8" s="276"/>
      <c r="JM8" s="276"/>
      <c r="JN8" s="276"/>
      <c r="JO8" s="276"/>
      <c r="JP8" s="276"/>
      <c r="JQ8" s="276"/>
      <c r="JR8" s="276"/>
      <c r="JS8" s="276"/>
      <c r="JT8" s="276"/>
      <c r="JU8" s="276"/>
      <c r="JV8" s="276"/>
      <c r="JW8" s="276"/>
      <c r="JX8" s="276"/>
      <c r="JY8" s="276"/>
      <c r="JZ8" s="276"/>
      <c r="KA8" s="276"/>
      <c r="KB8" s="276"/>
      <c r="KC8" s="276"/>
      <c r="KD8" s="276"/>
      <c r="KE8" s="276"/>
      <c r="KF8" s="276"/>
      <c r="KG8" s="276"/>
      <c r="KH8" s="276"/>
      <c r="KI8" s="276"/>
      <c r="KJ8" s="276"/>
      <c r="KK8" s="276"/>
      <c r="KL8" s="276"/>
      <c r="KM8" s="276"/>
      <c r="KN8" s="276"/>
    </row>
    <row r="9" ht="22.5" customHeight="1">
      <c r="A9" s="278"/>
      <c r="B9" s="282"/>
      <c r="C9" s="282"/>
      <c r="D9" s="274"/>
      <c r="E9" s="274"/>
      <c r="F9" s="274"/>
      <c r="G9" s="274"/>
      <c r="H9" s="274"/>
      <c r="I9" s="275"/>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8"/>
      <c r="AU9" s="276"/>
      <c r="AV9" s="276"/>
      <c r="AW9" s="276"/>
      <c r="AX9" s="276"/>
      <c r="AY9" s="276"/>
      <c r="AZ9" s="276"/>
      <c r="BA9" s="276"/>
      <c r="BB9" s="276"/>
      <c r="BC9" s="276"/>
      <c r="BD9" s="276"/>
      <c r="BE9" s="276"/>
      <c r="BF9" s="276"/>
      <c r="BG9" s="276"/>
      <c r="BH9" s="276"/>
      <c r="BI9" s="276"/>
      <c r="BJ9" s="276"/>
      <c r="BK9" s="276"/>
      <c r="BL9" s="276"/>
      <c r="BM9" s="276"/>
      <c r="BN9" s="276"/>
      <c r="BO9" s="276"/>
      <c r="BP9" s="276"/>
      <c r="BQ9" s="276"/>
      <c r="BR9" s="276"/>
      <c r="BS9" s="276"/>
      <c r="BT9" s="276"/>
      <c r="BU9" s="276"/>
      <c r="BV9" s="276"/>
      <c r="BW9" s="276"/>
      <c r="BX9" s="276"/>
      <c r="BY9" s="276"/>
      <c r="BZ9" s="276"/>
      <c r="CA9" s="276"/>
      <c r="CB9" s="276"/>
      <c r="CC9" s="276"/>
      <c r="CD9" s="276"/>
      <c r="CE9" s="276"/>
      <c r="CF9" s="276"/>
      <c r="CG9" s="276"/>
      <c r="CH9" s="276"/>
      <c r="CI9" s="276"/>
      <c r="CJ9" s="276"/>
      <c r="CK9" s="276"/>
      <c r="CL9" s="276"/>
      <c r="CM9" s="276"/>
      <c r="CN9" s="276"/>
      <c r="CO9" s="276"/>
      <c r="CP9" s="276"/>
      <c r="CQ9" s="276"/>
      <c r="CR9" s="276"/>
      <c r="CS9" s="276"/>
      <c r="CT9" s="276"/>
      <c r="CU9" s="276"/>
      <c r="CV9" s="276"/>
      <c r="CW9" s="276"/>
      <c r="CX9" s="276"/>
      <c r="CY9" s="276"/>
      <c r="CZ9" s="278"/>
      <c r="DA9" s="276"/>
      <c r="DB9" s="276"/>
      <c r="DC9" s="276"/>
      <c r="DD9" s="276"/>
      <c r="DE9" s="276"/>
      <c r="DF9" s="276"/>
      <c r="DG9" s="278"/>
      <c r="DH9" s="276"/>
      <c r="DI9" s="276"/>
      <c r="DJ9" s="276"/>
      <c r="DK9" s="276"/>
      <c r="DL9" s="276"/>
      <c r="DM9" s="278"/>
      <c r="DN9" s="276"/>
      <c r="DO9" s="276"/>
      <c r="DP9" s="276"/>
      <c r="DQ9" s="276"/>
      <c r="DR9" s="276"/>
      <c r="DS9" s="276"/>
      <c r="DT9" s="276"/>
      <c r="DU9" s="276"/>
      <c r="DV9" s="276"/>
      <c r="DW9" s="276"/>
      <c r="DX9" s="276"/>
      <c r="DY9" s="276"/>
      <c r="DZ9" s="276"/>
      <c r="EA9" s="276"/>
      <c r="EB9" s="276"/>
      <c r="EC9" s="276"/>
      <c r="ED9" s="276"/>
      <c r="EE9" s="276"/>
      <c r="EF9" s="276"/>
      <c r="EG9" s="276"/>
      <c r="EH9" s="278"/>
      <c r="EI9" s="276"/>
      <c r="EJ9" s="276"/>
      <c r="EK9" s="276"/>
      <c r="EL9" s="276"/>
      <c r="EM9" s="276"/>
      <c r="EN9" s="276"/>
      <c r="EO9" s="278"/>
      <c r="EP9" s="276"/>
      <c r="EQ9" s="276"/>
      <c r="ER9" s="276"/>
      <c r="ES9" s="276"/>
      <c r="ET9" s="276"/>
      <c r="EU9" s="276"/>
      <c r="EV9" s="278"/>
      <c r="EW9" s="276"/>
      <c r="EX9" s="276"/>
      <c r="EY9" s="276"/>
      <c r="EZ9" s="276"/>
      <c r="FA9" s="276"/>
      <c r="FB9" s="276"/>
      <c r="FC9" s="276"/>
      <c r="FD9" s="276"/>
      <c r="FE9" s="276"/>
      <c r="FF9" s="276"/>
      <c r="FG9" s="276"/>
      <c r="FH9" s="276"/>
      <c r="FI9" s="276"/>
      <c r="FJ9" s="276"/>
      <c r="FK9" s="276"/>
      <c r="FL9" s="276"/>
      <c r="FM9" s="276"/>
      <c r="FN9" s="276"/>
      <c r="FO9" s="276"/>
      <c r="FP9" s="276"/>
      <c r="FQ9" s="276"/>
      <c r="FR9" s="276"/>
      <c r="FS9" s="276"/>
      <c r="FT9" s="276"/>
      <c r="FU9" s="276"/>
      <c r="FV9" s="276"/>
      <c r="FW9" s="276"/>
      <c r="FX9" s="276"/>
      <c r="FY9" s="276"/>
      <c r="FZ9" s="276"/>
      <c r="GA9" s="276"/>
      <c r="GB9" s="276"/>
      <c r="GC9" s="276"/>
      <c r="GD9" s="276"/>
      <c r="GE9" s="276"/>
      <c r="GF9" s="276"/>
      <c r="GG9" s="276"/>
      <c r="GH9" s="276"/>
      <c r="GI9" s="276"/>
      <c r="GJ9" s="276"/>
      <c r="GK9" s="276"/>
      <c r="GL9" s="276"/>
      <c r="GM9" s="276"/>
      <c r="GN9" s="276"/>
      <c r="GO9" s="276"/>
      <c r="GP9" s="276"/>
      <c r="GQ9" s="276"/>
      <c r="GR9" s="276"/>
      <c r="GS9" s="276"/>
      <c r="GT9" s="276"/>
      <c r="GU9" s="276"/>
      <c r="GV9" s="276"/>
      <c r="GW9" s="276"/>
      <c r="GX9" s="276"/>
      <c r="GY9" s="276"/>
      <c r="GZ9" s="276"/>
      <c r="HA9" s="278"/>
      <c r="HB9" s="276"/>
      <c r="HC9" s="276"/>
      <c r="HD9" s="276"/>
      <c r="HE9" s="276"/>
      <c r="HF9" s="276"/>
      <c r="HG9" s="276"/>
      <c r="HH9" s="276"/>
      <c r="HI9" s="276"/>
      <c r="HJ9" s="276"/>
      <c r="HK9" s="276"/>
      <c r="HL9" s="276"/>
      <c r="HM9" s="276"/>
      <c r="HN9" s="276"/>
      <c r="HO9" s="276"/>
      <c r="HP9" s="276"/>
      <c r="HQ9" s="276"/>
      <c r="HR9" s="276"/>
      <c r="HS9" s="276"/>
      <c r="HT9" s="276"/>
      <c r="HU9" s="276"/>
      <c r="HV9" s="276"/>
      <c r="HW9" s="276"/>
      <c r="HX9" s="276"/>
      <c r="HY9" s="276"/>
      <c r="HZ9" s="276"/>
      <c r="IA9" s="276"/>
      <c r="IB9" s="276"/>
      <c r="IC9" s="276"/>
      <c r="ID9" s="276"/>
      <c r="IE9" s="276"/>
      <c r="IF9" s="276"/>
      <c r="IG9" s="276"/>
      <c r="IH9" s="276"/>
      <c r="II9" s="276"/>
      <c r="IJ9" s="276"/>
      <c r="IK9" s="276"/>
      <c r="IL9" s="276"/>
      <c r="IM9" s="276"/>
      <c r="IN9" s="276"/>
      <c r="IO9" s="276"/>
      <c r="IP9" s="276"/>
      <c r="IQ9" s="276"/>
      <c r="IR9" s="276"/>
      <c r="IS9" s="276"/>
      <c r="IT9" s="276"/>
      <c r="IU9" s="276"/>
      <c r="IV9" s="276"/>
      <c r="IW9" s="276"/>
      <c r="IX9" s="276"/>
      <c r="IY9" s="276"/>
      <c r="IZ9" s="276"/>
      <c r="JA9" s="276"/>
      <c r="JB9" s="276"/>
      <c r="JC9" s="276"/>
      <c r="JD9" s="276"/>
      <c r="JE9" s="276"/>
      <c r="JF9" s="276"/>
      <c r="JG9" s="276"/>
      <c r="JH9" s="276"/>
      <c r="JI9" s="276"/>
      <c r="JJ9" s="276"/>
      <c r="JK9" s="276"/>
      <c r="JL9" s="276"/>
      <c r="JM9" s="276"/>
      <c r="JN9" s="276"/>
      <c r="JO9" s="276"/>
      <c r="JP9" s="276"/>
      <c r="JQ9" s="276"/>
      <c r="JR9" s="276"/>
      <c r="JS9" s="276"/>
      <c r="JT9" s="276"/>
      <c r="JU9" s="276"/>
      <c r="JV9" s="276"/>
      <c r="JW9" s="276"/>
      <c r="JX9" s="276"/>
      <c r="JY9" s="276"/>
      <c r="JZ9" s="276"/>
      <c r="KA9" s="276"/>
      <c r="KB9" s="276"/>
      <c r="KC9" s="276"/>
      <c r="KD9" s="276"/>
      <c r="KE9" s="276"/>
      <c r="KF9" s="276"/>
      <c r="KG9" s="276"/>
      <c r="KH9" s="276"/>
      <c r="KI9" s="276"/>
      <c r="KJ9" s="276"/>
      <c r="KK9" s="276"/>
      <c r="KL9" s="276"/>
      <c r="KM9" s="276"/>
      <c r="KN9" s="276"/>
    </row>
    <row r="10">
      <c r="A10" s="283"/>
      <c r="B10" s="284" t="s">
        <v>96</v>
      </c>
      <c r="C10" s="284"/>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c r="AK10" s="283"/>
      <c r="AL10" s="283"/>
      <c r="AM10" s="283"/>
      <c r="AN10" s="283"/>
      <c r="AO10" s="283"/>
      <c r="AP10" s="283"/>
      <c r="AQ10" s="283"/>
      <c r="AR10" s="283"/>
      <c r="AS10" s="283"/>
      <c r="AT10" s="283"/>
      <c r="AU10" s="283"/>
      <c r="AV10" s="283"/>
      <c r="AW10" s="283"/>
      <c r="AX10" s="283"/>
      <c r="AY10" s="283"/>
      <c r="AZ10" s="283"/>
      <c r="BA10" s="283"/>
      <c r="BB10" s="283"/>
      <c r="BC10" s="283"/>
      <c r="BD10" s="283"/>
      <c r="BE10" s="283"/>
      <c r="BF10" s="283"/>
      <c r="BG10" s="283"/>
      <c r="BH10" s="283"/>
      <c r="BI10" s="283"/>
      <c r="BJ10" s="283"/>
      <c r="BK10" s="283"/>
      <c r="BL10" s="283"/>
      <c r="BM10" s="283"/>
      <c r="BN10" s="283"/>
      <c r="BO10" s="283"/>
      <c r="BP10" s="283"/>
      <c r="BQ10" s="283"/>
      <c r="BR10" s="283"/>
      <c r="BS10" s="283"/>
      <c r="BT10" s="283"/>
      <c r="BU10" s="283"/>
      <c r="BV10" s="283"/>
      <c r="BW10" s="283"/>
      <c r="BX10" s="283"/>
      <c r="BY10" s="283"/>
      <c r="BZ10" s="283"/>
      <c r="CA10" s="283"/>
      <c r="CB10" s="283"/>
      <c r="CC10" s="283"/>
      <c r="CD10" s="283"/>
      <c r="CE10" s="283"/>
      <c r="CF10" s="283"/>
      <c r="CG10" s="283"/>
      <c r="CH10" s="283"/>
      <c r="CI10" s="283"/>
      <c r="CJ10" s="283"/>
      <c r="CK10" s="283"/>
      <c r="CL10" s="283"/>
      <c r="CM10" s="283"/>
      <c r="CN10" s="283"/>
      <c r="CO10" s="283"/>
      <c r="CP10" s="283"/>
      <c r="CQ10" s="283"/>
      <c r="CR10" s="283"/>
      <c r="CS10" s="283"/>
      <c r="CT10" s="283"/>
      <c r="CU10" s="283"/>
      <c r="CV10" s="283"/>
      <c r="CW10" s="283"/>
      <c r="CX10" s="283"/>
      <c r="CY10" s="283"/>
      <c r="CZ10" s="283"/>
      <c r="DA10" s="283"/>
      <c r="DB10" s="283"/>
      <c r="DC10" s="283"/>
      <c r="DD10" s="283"/>
      <c r="DE10" s="283"/>
      <c r="DF10" s="283"/>
      <c r="DG10" s="283"/>
      <c r="DH10" s="283"/>
      <c r="DI10" s="283"/>
      <c r="DJ10" s="283"/>
      <c r="DK10" s="283"/>
      <c r="DL10" s="283"/>
      <c r="DM10" s="283"/>
      <c r="DN10" s="283"/>
      <c r="DO10" s="283"/>
      <c r="DP10" s="283"/>
      <c r="DQ10" s="283"/>
      <c r="DR10" s="283"/>
      <c r="DS10" s="283"/>
      <c r="DT10" s="283"/>
      <c r="DU10" s="283"/>
      <c r="DV10" s="283"/>
      <c r="DW10" s="283"/>
      <c r="DX10" s="283"/>
      <c r="DY10" s="283"/>
      <c r="DZ10" s="283"/>
      <c r="EA10" s="283"/>
      <c r="EB10" s="283"/>
      <c r="EC10" s="283"/>
      <c r="ED10" s="283"/>
      <c r="EE10" s="283"/>
      <c r="EF10" s="283"/>
      <c r="EG10" s="283"/>
      <c r="EH10" s="283"/>
      <c r="EI10" s="283"/>
      <c r="EJ10" s="283"/>
      <c r="EK10" s="283"/>
      <c r="EL10" s="283"/>
      <c r="EM10" s="283"/>
      <c r="EN10" s="283"/>
      <c r="EO10" s="283"/>
      <c r="EP10" s="283"/>
      <c r="EQ10" s="283"/>
      <c r="ER10" s="283"/>
      <c r="ES10" s="283"/>
      <c r="ET10" s="283"/>
      <c r="EU10" s="283"/>
      <c r="EV10" s="283"/>
      <c r="EW10" s="283"/>
      <c r="EX10" s="283"/>
      <c r="EY10" s="283"/>
      <c r="EZ10" s="283"/>
      <c r="FA10" s="283"/>
      <c r="FB10" s="283"/>
      <c r="FC10" s="283"/>
      <c r="FD10" s="283"/>
      <c r="FE10" s="283"/>
      <c r="FF10" s="283"/>
      <c r="FG10" s="283"/>
      <c r="FH10" s="283"/>
      <c r="FI10" s="283"/>
      <c r="FJ10" s="283"/>
      <c r="FK10" s="283"/>
      <c r="FL10" s="283"/>
      <c r="FM10" s="283"/>
      <c r="FN10" s="283"/>
      <c r="FO10" s="283"/>
      <c r="FP10" s="283"/>
      <c r="FQ10" s="283"/>
      <c r="FR10" s="283"/>
      <c r="FS10" s="283"/>
      <c r="FT10" s="283"/>
      <c r="FU10" s="283"/>
      <c r="FV10" s="283"/>
      <c r="FW10" s="283"/>
      <c r="FX10" s="283"/>
      <c r="FY10" s="283"/>
      <c r="FZ10" s="283"/>
      <c r="GA10" s="283"/>
      <c r="GB10" s="283"/>
      <c r="GC10" s="283"/>
      <c r="GD10" s="283"/>
      <c r="GE10" s="283"/>
      <c r="GF10" s="283"/>
      <c r="GG10" s="283"/>
      <c r="GH10" s="283"/>
      <c r="GI10" s="283"/>
      <c r="GJ10" s="283"/>
      <c r="GK10" s="283"/>
      <c r="GL10" s="283"/>
      <c r="GM10" s="283"/>
      <c r="GN10" s="283"/>
      <c r="GO10" s="283"/>
      <c r="GP10" s="283"/>
      <c r="GQ10" s="283"/>
      <c r="GR10" s="283"/>
      <c r="GS10" s="283"/>
      <c r="GT10" s="283"/>
      <c r="GU10" s="283"/>
      <c r="GV10" s="283"/>
      <c r="GW10" s="283"/>
      <c r="GX10" s="283"/>
      <c r="GY10" s="283"/>
      <c r="GZ10" s="283"/>
      <c r="HA10" s="283"/>
      <c r="HB10" s="283"/>
      <c r="HC10" s="283"/>
      <c r="HD10" s="283"/>
      <c r="HE10" s="283"/>
      <c r="HF10" s="283"/>
      <c r="HG10" s="283"/>
      <c r="HH10" s="283"/>
      <c r="HI10" s="283"/>
      <c r="HJ10" s="283"/>
      <c r="HK10" s="283"/>
      <c r="HL10" s="283"/>
      <c r="HM10" s="283"/>
      <c r="HN10" s="283"/>
      <c r="HO10" s="283"/>
      <c r="HP10" s="283"/>
      <c r="HQ10" s="283"/>
      <c r="HR10" s="283"/>
      <c r="HS10" s="283"/>
      <c r="HT10" s="283"/>
      <c r="HU10" s="283"/>
      <c r="HV10" s="283"/>
      <c r="HW10" s="283"/>
      <c r="HX10" s="283"/>
      <c r="HY10" s="283"/>
      <c r="HZ10" s="283"/>
      <c r="IA10" s="283"/>
      <c r="IB10" s="283"/>
      <c r="IC10" s="283"/>
      <c r="ID10" s="283"/>
      <c r="IE10" s="283"/>
      <c r="IF10" s="283"/>
      <c r="IG10" s="283"/>
      <c r="IH10" s="283"/>
      <c r="II10" s="283"/>
      <c r="IJ10" s="283"/>
      <c r="IK10" s="283"/>
      <c r="IL10" s="283"/>
      <c r="IM10" s="283"/>
      <c r="IN10" s="283"/>
      <c r="IO10" s="283"/>
      <c r="IP10" s="283"/>
      <c r="IQ10" s="283"/>
      <c r="IR10" s="283"/>
      <c r="IS10" s="283"/>
      <c r="IT10" s="283"/>
      <c r="IU10" s="283"/>
      <c r="IV10" s="283"/>
      <c r="IW10" s="283"/>
      <c r="IX10" s="283"/>
      <c r="IY10" s="283"/>
      <c r="IZ10" s="283"/>
      <c r="JA10" s="283"/>
      <c r="JB10" s="283"/>
      <c r="JC10" s="283"/>
      <c r="JD10" s="283"/>
      <c r="JE10" s="283"/>
      <c r="JF10" s="283"/>
      <c r="JG10" s="283"/>
      <c r="JH10" s="283"/>
      <c r="JI10" s="283"/>
      <c r="JJ10" s="283"/>
      <c r="JK10" s="283"/>
      <c r="JL10" s="283"/>
      <c r="JM10" s="283"/>
      <c r="JN10" s="283"/>
      <c r="JO10" s="283"/>
      <c r="JP10" s="283"/>
      <c r="JQ10" s="283"/>
      <c r="JR10" s="283"/>
      <c r="JS10" s="283"/>
      <c r="JT10" s="283"/>
      <c r="JU10" s="283"/>
      <c r="JV10" s="283"/>
      <c r="JW10" s="283"/>
      <c r="JX10" s="283"/>
      <c r="JY10" s="283"/>
      <c r="JZ10" s="283"/>
      <c r="KA10" s="283"/>
      <c r="KB10" s="283"/>
      <c r="KC10" s="283"/>
      <c r="KD10" s="283"/>
      <c r="KE10" s="283"/>
      <c r="KF10" s="283"/>
      <c r="KG10" s="283"/>
      <c r="KH10" s="283"/>
      <c r="KI10" s="283"/>
      <c r="KJ10" s="283"/>
      <c r="KK10" s="283"/>
      <c r="KL10" s="283"/>
      <c r="KM10" s="283"/>
      <c r="KN10" s="283"/>
    </row>
    <row r="11">
      <c r="A11" s="237">
        <v>2007.0</v>
      </c>
      <c r="B11" s="285" t="s">
        <v>27</v>
      </c>
      <c r="C11" s="285"/>
      <c r="E11" s="237">
        <v>3.0</v>
      </c>
      <c r="I11" s="286" t="s">
        <v>97</v>
      </c>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c r="BP11" s="277"/>
      <c r="BQ11" s="277"/>
      <c r="BR11" s="277"/>
      <c r="BS11" s="277"/>
      <c r="BT11" s="277"/>
      <c r="BU11" s="277"/>
      <c r="BV11" s="277"/>
      <c r="BW11" s="277"/>
      <c r="BX11" s="277"/>
      <c r="BY11" s="277"/>
      <c r="BZ11" s="277"/>
      <c r="CA11" s="277"/>
      <c r="CB11" s="277"/>
      <c r="CC11" s="277"/>
      <c r="CD11" s="277"/>
      <c r="CE11" s="277"/>
      <c r="CF11" s="277"/>
      <c r="CG11" s="277"/>
      <c r="CH11" s="277"/>
      <c r="CI11" s="277"/>
      <c r="CJ11" s="277"/>
      <c r="CK11" s="277"/>
      <c r="CL11" s="277"/>
      <c r="CM11" s="277"/>
      <c r="CN11" s="277"/>
      <c r="CO11" s="277"/>
      <c r="CP11" s="277"/>
      <c r="CQ11" s="277"/>
      <c r="CR11" s="277"/>
      <c r="CS11" s="277"/>
      <c r="CT11" s="277"/>
      <c r="CU11" s="277"/>
      <c r="CV11" s="277"/>
      <c r="CW11" s="277"/>
      <c r="CX11" s="277"/>
      <c r="CY11" s="277"/>
      <c r="CZ11" s="277"/>
      <c r="DA11" s="277"/>
      <c r="DB11" s="277"/>
      <c r="DC11" s="277"/>
      <c r="DD11" s="277"/>
      <c r="DE11" s="277"/>
      <c r="DF11" s="277"/>
      <c r="DG11" s="277"/>
      <c r="DH11" s="277"/>
      <c r="DI11" s="277"/>
      <c r="DJ11" s="277"/>
      <c r="DK11" s="277"/>
      <c r="DL11" s="277"/>
      <c r="DM11" s="277"/>
      <c r="DN11" s="277"/>
      <c r="DO11" s="277"/>
      <c r="DP11" s="277"/>
      <c r="DQ11" s="277"/>
      <c r="DR11" s="277"/>
      <c r="DS11" s="277"/>
      <c r="DT11" s="277"/>
      <c r="DU11" s="277"/>
      <c r="DV11" s="277"/>
      <c r="DW11" s="277"/>
      <c r="DX11" s="277"/>
      <c r="DY11" s="277"/>
      <c r="DZ11" s="277"/>
      <c r="EA11" s="277"/>
      <c r="EB11" s="277"/>
      <c r="EC11" s="277"/>
      <c r="ED11" s="277"/>
      <c r="EE11" s="277"/>
      <c r="EF11" s="277"/>
      <c r="EG11" s="277"/>
      <c r="EH11" s="277"/>
      <c r="EI11" s="277"/>
      <c r="EJ11" s="277"/>
      <c r="EK11" s="277"/>
      <c r="EL11" s="277"/>
      <c r="EM11" s="277"/>
      <c r="EN11" s="277"/>
      <c r="EO11" s="277"/>
      <c r="EP11" s="277"/>
      <c r="EQ11" s="277"/>
      <c r="ER11" s="277"/>
      <c r="ES11" s="277"/>
      <c r="ET11" s="277"/>
      <c r="EU11" s="277"/>
      <c r="EV11" s="277"/>
      <c r="EW11" s="277"/>
      <c r="EX11" s="277"/>
      <c r="EY11" s="277"/>
      <c r="EZ11" s="277"/>
      <c r="FA11" s="277"/>
      <c r="FB11" s="277"/>
      <c r="FC11" s="277"/>
      <c r="FD11" s="277"/>
      <c r="FE11" s="277"/>
      <c r="FF11" s="277"/>
      <c r="FG11" s="277"/>
      <c r="FH11" s="277"/>
      <c r="FI11" s="277"/>
      <c r="FJ11" s="277"/>
      <c r="FK11" s="277"/>
      <c r="FL11" s="277"/>
      <c r="FM11" s="277"/>
      <c r="FN11" s="277"/>
      <c r="FO11" s="277"/>
      <c r="FP11" s="277"/>
      <c r="FQ11" s="277"/>
      <c r="FR11" s="277"/>
      <c r="FS11" s="277"/>
      <c r="FT11" s="277"/>
      <c r="FU11" s="277"/>
      <c r="FV11" s="277"/>
      <c r="FW11" s="277"/>
      <c r="FX11" s="277"/>
      <c r="FY11" s="277"/>
      <c r="FZ11" s="277"/>
      <c r="GA11" s="277"/>
      <c r="GB11" s="277"/>
      <c r="GC11" s="277"/>
      <c r="GD11" s="277"/>
      <c r="GE11" s="277"/>
      <c r="GF11" s="277"/>
      <c r="GG11" s="277"/>
      <c r="GH11" s="277"/>
      <c r="GI11" s="277"/>
      <c r="GJ11" s="277"/>
      <c r="GK11" s="277"/>
      <c r="GL11" s="277"/>
      <c r="GM11" s="277"/>
      <c r="GN11" s="277"/>
      <c r="GO11" s="277"/>
      <c r="GP11" s="277"/>
      <c r="GQ11" s="277"/>
      <c r="GR11" s="277"/>
      <c r="GS11" s="277"/>
      <c r="GT11" s="277"/>
      <c r="GU11" s="277"/>
      <c r="GV11" s="277"/>
      <c r="GW11" s="277"/>
      <c r="GX11" s="277"/>
      <c r="GY11" s="277"/>
      <c r="GZ11" s="277"/>
      <c r="HA11" s="277"/>
      <c r="HB11" s="277"/>
      <c r="HC11" s="277"/>
      <c r="HD11" s="277"/>
      <c r="HE11" s="277"/>
      <c r="HF11" s="277"/>
      <c r="HG11" s="277"/>
      <c r="HH11" s="277"/>
      <c r="HI11" s="277"/>
      <c r="HJ11" s="277"/>
      <c r="HK11" s="277"/>
      <c r="HL11" s="277"/>
      <c r="HM11" s="277"/>
      <c r="HN11" s="277"/>
      <c r="HO11" s="277"/>
      <c r="HP11" s="277"/>
      <c r="HQ11" s="277"/>
      <c r="HR11" s="277"/>
      <c r="HS11" s="277"/>
      <c r="HT11" s="277"/>
      <c r="HU11" s="277"/>
      <c r="HV11" s="277"/>
      <c r="HW11" s="277"/>
      <c r="HX11" s="277"/>
      <c r="HY11" s="277"/>
      <c r="HZ11" s="277"/>
      <c r="IA11" s="277"/>
      <c r="IB11" s="277"/>
      <c r="IC11" s="277"/>
      <c r="ID11" s="277"/>
      <c r="IE11" s="277"/>
      <c r="IF11" s="277"/>
      <c r="IG11" s="277"/>
      <c r="IH11" s="277"/>
      <c r="II11" s="277"/>
      <c r="IJ11" s="277"/>
      <c r="IK11" s="277"/>
      <c r="IL11" s="277"/>
      <c r="IM11" s="277"/>
      <c r="IN11" s="277"/>
      <c r="IO11" s="277"/>
      <c r="IP11" s="277"/>
      <c r="IQ11" s="277"/>
      <c r="IR11" s="277"/>
      <c r="IS11" s="277"/>
      <c r="IT11" s="277"/>
      <c r="IU11" s="277"/>
      <c r="IV11" s="277"/>
      <c r="IW11" s="277"/>
      <c r="IX11" s="277"/>
      <c r="IY11" s="277"/>
      <c r="IZ11" s="277"/>
      <c r="JA11" s="277"/>
      <c r="JB11" s="277"/>
      <c r="JC11" s="277"/>
      <c r="JD11" s="277"/>
      <c r="JE11" s="277"/>
      <c r="JF11" s="277"/>
      <c r="JG11" s="277"/>
      <c r="JH11" s="277"/>
      <c r="JI11" s="277"/>
      <c r="JJ11" s="277"/>
      <c r="JK11" s="277"/>
      <c r="JL11" s="277"/>
      <c r="JM11" s="277"/>
      <c r="JN11" s="277"/>
      <c r="JO11" s="277"/>
      <c r="JP11" s="277"/>
      <c r="JQ11" s="277"/>
      <c r="JR11" s="277"/>
      <c r="JS11" s="277"/>
      <c r="JT11" s="277"/>
      <c r="JU11" s="277"/>
      <c r="JV11" s="277"/>
      <c r="JW11" s="277"/>
      <c r="JX11" s="277"/>
      <c r="JY11" s="277"/>
      <c r="JZ11" s="277"/>
      <c r="KA11" s="277"/>
      <c r="KB11" s="277"/>
      <c r="KC11" s="277"/>
      <c r="KD11" s="277"/>
      <c r="KE11" s="277"/>
      <c r="KF11" s="277"/>
      <c r="KG11" s="277"/>
      <c r="KH11" s="277"/>
      <c r="KI11" s="277"/>
      <c r="KJ11" s="277"/>
      <c r="KK11" s="277"/>
      <c r="KL11" s="277"/>
      <c r="KM11" s="277"/>
      <c r="KN11" s="277"/>
    </row>
    <row r="12">
      <c r="A12" s="237">
        <v>2011.0</v>
      </c>
      <c r="B12" s="285" t="s">
        <v>98</v>
      </c>
      <c r="C12" s="285"/>
      <c r="E12" s="237">
        <v>3.0</v>
      </c>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c r="BJ12" s="277"/>
      <c r="BK12" s="277"/>
      <c r="BL12" s="277"/>
      <c r="BM12" s="277"/>
      <c r="BN12" s="277"/>
      <c r="BO12" s="277"/>
      <c r="BP12" s="277"/>
      <c r="BQ12" s="277"/>
      <c r="BR12" s="277"/>
      <c r="BS12" s="277"/>
      <c r="BT12" s="277"/>
      <c r="BU12" s="277"/>
      <c r="BV12" s="277"/>
      <c r="BW12" s="277"/>
      <c r="BX12" s="277"/>
      <c r="BY12" s="277"/>
      <c r="BZ12" s="277"/>
      <c r="CA12" s="277"/>
      <c r="CB12" s="277"/>
      <c r="CC12" s="277"/>
      <c r="CD12" s="277"/>
      <c r="CE12" s="277"/>
      <c r="CF12" s="277"/>
      <c r="CG12" s="277"/>
      <c r="CH12" s="277"/>
      <c r="CI12" s="277"/>
      <c r="CJ12" s="277"/>
      <c r="CK12" s="277"/>
      <c r="CL12" s="277"/>
      <c r="CM12" s="277"/>
      <c r="CN12" s="277"/>
      <c r="CO12" s="277"/>
      <c r="CP12" s="277"/>
      <c r="CQ12" s="277"/>
      <c r="CR12" s="277"/>
      <c r="CS12" s="277"/>
      <c r="CT12" s="277"/>
      <c r="CU12" s="277"/>
      <c r="CV12" s="277"/>
      <c r="CW12" s="277"/>
      <c r="CX12" s="277"/>
      <c r="CY12" s="277"/>
      <c r="CZ12" s="277"/>
      <c r="DA12" s="277"/>
      <c r="DB12" s="277"/>
      <c r="DC12" s="277"/>
      <c r="DD12" s="277"/>
      <c r="DE12" s="277"/>
      <c r="DF12" s="277"/>
      <c r="DG12" s="277"/>
      <c r="DH12" s="277"/>
      <c r="DI12" s="277"/>
      <c r="DJ12" s="277"/>
      <c r="DK12" s="277"/>
      <c r="DL12" s="277"/>
      <c r="DM12" s="277"/>
      <c r="DN12" s="277"/>
      <c r="DO12" s="277"/>
      <c r="DP12" s="277"/>
      <c r="DQ12" s="277"/>
      <c r="DR12" s="277"/>
      <c r="DS12" s="277"/>
      <c r="DT12" s="277"/>
      <c r="DU12" s="277"/>
      <c r="DV12" s="277"/>
      <c r="DW12" s="277"/>
      <c r="DX12" s="277"/>
      <c r="DY12" s="277"/>
      <c r="DZ12" s="277"/>
      <c r="EA12" s="277"/>
      <c r="EB12" s="277"/>
      <c r="EC12" s="277"/>
      <c r="ED12" s="277"/>
      <c r="EE12" s="277"/>
      <c r="EF12" s="277"/>
      <c r="EG12" s="277"/>
      <c r="EH12" s="277"/>
      <c r="EI12" s="277"/>
      <c r="EJ12" s="277"/>
      <c r="EK12" s="277"/>
      <c r="EL12" s="277"/>
      <c r="EM12" s="277"/>
      <c r="EN12" s="277"/>
      <c r="EO12" s="277"/>
      <c r="EP12" s="277"/>
      <c r="EQ12" s="277"/>
      <c r="ER12" s="277"/>
      <c r="ES12" s="277"/>
      <c r="ET12" s="277"/>
      <c r="EU12" s="277"/>
      <c r="EV12" s="277"/>
      <c r="EW12" s="277"/>
      <c r="EX12" s="277"/>
      <c r="EY12" s="277"/>
      <c r="EZ12" s="277"/>
      <c r="FA12" s="277"/>
      <c r="FB12" s="277"/>
      <c r="FC12" s="277"/>
      <c r="FD12" s="277"/>
      <c r="FE12" s="277"/>
      <c r="FF12" s="277"/>
      <c r="FG12" s="277"/>
      <c r="FH12" s="277"/>
      <c r="FI12" s="277"/>
      <c r="FJ12" s="277"/>
      <c r="FK12" s="277"/>
      <c r="FL12" s="277"/>
      <c r="FM12" s="277"/>
      <c r="FN12" s="277"/>
      <c r="FO12" s="277"/>
      <c r="FP12" s="277"/>
      <c r="FQ12" s="277"/>
      <c r="FR12" s="277"/>
      <c r="FS12" s="277"/>
      <c r="FT12" s="277"/>
      <c r="FU12" s="277"/>
      <c r="FV12" s="277"/>
      <c r="FW12" s="277"/>
      <c r="FX12" s="277"/>
      <c r="FY12" s="277"/>
      <c r="FZ12" s="277"/>
      <c r="GA12" s="277"/>
      <c r="GB12" s="277"/>
      <c r="GC12" s="277"/>
      <c r="GD12" s="277"/>
      <c r="GE12" s="277"/>
      <c r="GF12" s="277"/>
      <c r="GG12" s="277"/>
      <c r="GH12" s="277"/>
      <c r="GI12" s="277"/>
      <c r="GJ12" s="277"/>
      <c r="GK12" s="277"/>
      <c r="GL12" s="277"/>
      <c r="GM12" s="277"/>
      <c r="GN12" s="277"/>
      <c r="GO12" s="277"/>
      <c r="GP12" s="277"/>
      <c r="GQ12" s="277"/>
      <c r="GR12" s="277"/>
      <c r="GS12" s="277"/>
      <c r="GT12" s="277"/>
      <c r="GU12" s="277"/>
      <c r="GV12" s="277"/>
      <c r="GW12" s="277"/>
      <c r="GX12" s="277"/>
      <c r="GY12" s="277"/>
      <c r="GZ12" s="277"/>
      <c r="HA12" s="277"/>
      <c r="HB12" s="277"/>
      <c r="HC12" s="277"/>
      <c r="HD12" s="277"/>
      <c r="HE12" s="277"/>
      <c r="HF12" s="277"/>
      <c r="HG12" s="277"/>
      <c r="HH12" s="277"/>
      <c r="HI12" s="277"/>
      <c r="HJ12" s="277"/>
      <c r="HK12" s="277"/>
      <c r="HL12" s="277"/>
      <c r="HM12" s="277"/>
      <c r="HN12" s="277"/>
      <c r="HO12" s="277"/>
      <c r="HP12" s="277"/>
      <c r="HQ12" s="277"/>
      <c r="HR12" s="277"/>
      <c r="HS12" s="277"/>
      <c r="HT12" s="277"/>
      <c r="HU12" s="277"/>
      <c r="HV12" s="277"/>
      <c r="HW12" s="277"/>
      <c r="HX12" s="277"/>
      <c r="HY12" s="277"/>
      <c r="HZ12" s="277"/>
      <c r="IA12" s="277"/>
      <c r="IB12" s="277"/>
      <c r="IC12" s="277"/>
      <c r="ID12" s="277"/>
      <c r="IE12" s="277"/>
      <c r="IF12" s="277"/>
      <c r="IG12" s="277"/>
      <c r="IH12" s="277"/>
      <c r="II12" s="277"/>
      <c r="IJ12" s="277"/>
      <c r="IK12" s="277"/>
      <c r="IL12" s="277"/>
      <c r="IM12" s="277"/>
      <c r="IN12" s="277"/>
      <c r="IO12" s="277"/>
      <c r="IP12" s="277"/>
      <c r="IQ12" s="277"/>
      <c r="IR12" s="277"/>
      <c r="IS12" s="277"/>
      <c r="IT12" s="277"/>
      <c r="IU12" s="277"/>
      <c r="IV12" s="277"/>
      <c r="IW12" s="277"/>
      <c r="IX12" s="277"/>
      <c r="IY12" s="277"/>
      <c r="IZ12" s="277"/>
      <c r="JA12" s="277"/>
      <c r="JB12" s="277"/>
      <c r="JC12" s="277"/>
      <c r="JD12" s="277"/>
      <c r="JE12" s="277"/>
      <c r="JF12" s="277"/>
      <c r="JG12" s="277"/>
      <c r="JH12" s="277"/>
      <c r="JI12" s="277"/>
      <c r="JJ12" s="277"/>
      <c r="JK12" s="277"/>
      <c r="JL12" s="277"/>
      <c r="JM12" s="277"/>
      <c r="JN12" s="277"/>
      <c r="JO12" s="277"/>
      <c r="JP12" s="277"/>
      <c r="JQ12" s="277"/>
      <c r="JR12" s="277"/>
      <c r="JS12" s="277"/>
      <c r="JT12" s="277"/>
      <c r="JU12" s="277"/>
      <c r="JV12" s="277"/>
      <c r="JW12" s="277"/>
      <c r="JX12" s="277"/>
      <c r="JY12" s="277"/>
      <c r="JZ12" s="277"/>
      <c r="KA12" s="277"/>
      <c r="KB12" s="277"/>
      <c r="KC12" s="277"/>
      <c r="KD12" s="277"/>
      <c r="KE12" s="277"/>
      <c r="KF12" s="277"/>
      <c r="KG12" s="277"/>
      <c r="KH12" s="277"/>
      <c r="KI12" s="277"/>
      <c r="KJ12" s="277"/>
      <c r="KK12" s="277"/>
      <c r="KL12" s="277"/>
      <c r="KM12" s="277"/>
      <c r="KN12" s="277"/>
    </row>
    <row r="13">
      <c r="A13" s="237">
        <v>2002.0</v>
      </c>
      <c r="B13" s="285" t="s">
        <v>99</v>
      </c>
      <c r="C13" s="285"/>
      <c r="E13" s="237">
        <v>3.0</v>
      </c>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c r="BJ13" s="277"/>
      <c r="BK13" s="277"/>
      <c r="BL13" s="277"/>
      <c r="BM13" s="277"/>
      <c r="BN13" s="277"/>
      <c r="BO13" s="277"/>
      <c r="BP13" s="277"/>
      <c r="BQ13" s="277"/>
      <c r="BR13" s="277"/>
      <c r="BS13" s="277"/>
      <c r="BT13" s="277"/>
      <c r="BU13" s="277"/>
      <c r="BV13" s="277"/>
      <c r="BW13" s="277"/>
      <c r="BX13" s="277"/>
      <c r="BY13" s="277"/>
      <c r="BZ13" s="277"/>
      <c r="CA13" s="277"/>
      <c r="CB13" s="277"/>
      <c r="CC13" s="277"/>
      <c r="CD13" s="277"/>
      <c r="CE13" s="277"/>
      <c r="CF13" s="277"/>
      <c r="CG13" s="277"/>
      <c r="CH13" s="277"/>
      <c r="CI13" s="277"/>
      <c r="CJ13" s="277"/>
      <c r="CK13" s="277"/>
      <c r="CL13" s="277"/>
      <c r="CM13" s="277"/>
      <c r="CN13" s="277"/>
      <c r="CO13" s="277"/>
      <c r="CP13" s="277"/>
      <c r="CQ13" s="277"/>
      <c r="CR13" s="277"/>
      <c r="CS13" s="277"/>
      <c r="CT13" s="277"/>
      <c r="CU13" s="277"/>
      <c r="CV13" s="277"/>
      <c r="CW13" s="277"/>
      <c r="CX13" s="277"/>
      <c r="CY13" s="277"/>
      <c r="CZ13" s="277"/>
      <c r="DA13" s="277"/>
      <c r="DB13" s="277"/>
      <c r="DC13" s="277"/>
      <c r="DD13" s="277"/>
      <c r="DE13" s="277"/>
      <c r="DF13" s="277"/>
      <c r="DG13" s="277"/>
      <c r="DH13" s="277"/>
      <c r="DI13" s="277"/>
      <c r="DJ13" s="277"/>
      <c r="DK13" s="277"/>
      <c r="DL13" s="277"/>
      <c r="DM13" s="277"/>
      <c r="DN13" s="277"/>
      <c r="DO13" s="277"/>
      <c r="DP13" s="277"/>
      <c r="DQ13" s="277"/>
      <c r="DR13" s="277"/>
      <c r="DS13" s="277"/>
      <c r="DT13" s="277"/>
      <c r="DU13" s="277"/>
      <c r="DV13" s="277"/>
      <c r="DW13" s="277"/>
      <c r="DX13" s="277"/>
      <c r="DY13" s="277"/>
      <c r="DZ13" s="277"/>
      <c r="EA13" s="277"/>
      <c r="EB13" s="277"/>
      <c r="EC13" s="277"/>
      <c r="ED13" s="277"/>
      <c r="EE13" s="277"/>
      <c r="EF13" s="277"/>
      <c r="EG13" s="277"/>
      <c r="EH13" s="277"/>
      <c r="EI13" s="277"/>
      <c r="EJ13" s="277"/>
      <c r="EK13" s="277"/>
      <c r="EL13" s="277"/>
      <c r="EM13" s="277"/>
      <c r="EN13" s="277"/>
      <c r="EO13" s="277"/>
      <c r="EP13" s="277"/>
      <c r="EQ13" s="277"/>
      <c r="ER13" s="277"/>
      <c r="ES13" s="277"/>
      <c r="ET13" s="277"/>
      <c r="EU13" s="277"/>
      <c r="EV13" s="277"/>
      <c r="EW13" s="277"/>
      <c r="EX13" s="277"/>
      <c r="EY13" s="277"/>
      <c r="EZ13" s="277"/>
      <c r="FA13" s="277"/>
      <c r="FB13" s="277"/>
      <c r="FC13" s="277"/>
      <c r="FD13" s="277"/>
      <c r="FE13" s="277"/>
      <c r="FF13" s="277"/>
      <c r="FG13" s="277"/>
      <c r="FH13" s="277"/>
      <c r="FI13" s="277"/>
      <c r="FJ13" s="277"/>
      <c r="FK13" s="277"/>
      <c r="FL13" s="277"/>
      <c r="FM13" s="277"/>
      <c r="FN13" s="277"/>
      <c r="FO13" s="277"/>
      <c r="FP13" s="277"/>
      <c r="FQ13" s="277"/>
      <c r="FR13" s="277"/>
      <c r="FS13" s="277"/>
      <c r="FT13" s="277"/>
      <c r="FU13" s="277"/>
      <c r="FV13" s="277"/>
      <c r="FW13" s="277"/>
      <c r="FX13" s="277"/>
      <c r="FY13" s="277"/>
      <c r="FZ13" s="277"/>
      <c r="GA13" s="277"/>
      <c r="GB13" s="277"/>
      <c r="GC13" s="277"/>
      <c r="GD13" s="277"/>
      <c r="GE13" s="277"/>
      <c r="GF13" s="277"/>
      <c r="GG13" s="277"/>
      <c r="GH13" s="277"/>
      <c r="GI13" s="277"/>
      <c r="GJ13" s="277"/>
      <c r="GK13" s="277"/>
      <c r="GL13" s="277"/>
      <c r="GM13" s="277"/>
      <c r="GN13" s="277"/>
      <c r="GO13" s="277"/>
      <c r="GP13" s="277"/>
      <c r="GQ13" s="277"/>
      <c r="GR13" s="277"/>
      <c r="GS13" s="277"/>
      <c r="GT13" s="277"/>
      <c r="GU13" s="277"/>
      <c r="GV13" s="277"/>
      <c r="GW13" s="277"/>
      <c r="GX13" s="277"/>
      <c r="GY13" s="277"/>
      <c r="GZ13" s="277"/>
      <c r="HA13" s="277"/>
      <c r="HB13" s="277"/>
      <c r="HC13" s="277"/>
      <c r="HD13" s="277"/>
      <c r="HE13" s="277"/>
      <c r="HF13" s="277"/>
      <c r="HG13" s="277"/>
      <c r="HH13" s="277"/>
      <c r="HI13" s="277"/>
      <c r="HJ13" s="277"/>
      <c r="HK13" s="277"/>
      <c r="HL13" s="277"/>
      <c r="HM13" s="277"/>
      <c r="HN13" s="277"/>
      <c r="HO13" s="277"/>
      <c r="HP13" s="277"/>
      <c r="HQ13" s="277"/>
      <c r="HR13" s="277"/>
      <c r="HS13" s="277"/>
      <c r="HT13" s="277"/>
      <c r="HU13" s="277"/>
      <c r="HV13" s="277"/>
      <c r="HW13" s="277"/>
      <c r="HX13" s="277"/>
      <c r="HY13" s="277"/>
      <c r="HZ13" s="277"/>
      <c r="IA13" s="277"/>
      <c r="IB13" s="277"/>
      <c r="IC13" s="277"/>
      <c r="ID13" s="277"/>
      <c r="IE13" s="277"/>
      <c r="IF13" s="277"/>
      <c r="IG13" s="277"/>
      <c r="IH13" s="277"/>
      <c r="II13" s="277"/>
      <c r="IJ13" s="277"/>
      <c r="IK13" s="277"/>
      <c r="IL13" s="277"/>
      <c r="IM13" s="277"/>
      <c r="IN13" s="277"/>
      <c r="IO13" s="277"/>
      <c r="IP13" s="277"/>
      <c r="IQ13" s="277"/>
      <c r="IR13" s="277"/>
      <c r="IS13" s="277"/>
      <c r="IT13" s="277"/>
      <c r="IU13" s="277"/>
      <c r="IV13" s="277"/>
      <c r="IW13" s="277"/>
      <c r="IX13" s="277"/>
      <c r="IY13" s="277"/>
      <c r="IZ13" s="277"/>
      <c r="JA13" s="277"/>
      <c r="JB13" s="277"/>
      <c r="JC13" s="277"/>
      <c r="JD13" s="277"/>
      <c r="JE13" s="277"/>
      <c r="JF13" s="277"/>
      <c r="JG13" s="277"/>
      <c r="JH13" s="277"/>
      <c r="JI13" s="277"/>
      <c r="JJ13" s="277"/>
      <c r="JK13" s="277"/>
      <c r="JL13" s="277"/>
      <c r="JM13" s="277"/>
      <c r="JN13" s="277"/>
      <c r="JO13" s="277"/>
      <c r="JP13" s="277"/>
      <c r="JQ13" s="277"/>
      <c r="JR13" s="277"/>
      <c r="JS13" s="277"/>
      <c r="JT13" s="277"/>
      <c r="JU13" s="277"/>
      <c r="JV13" s="277"/>
      <c r="JW13" s="277"/>
      <c r="JX13" s="277"/>
      <c r="JY13" s="277"/>
      <c r="JZ13" s="277"/>
      <c r="KA13" s="277"/>
      <c r="KB13" s="277"/>
      <c r="KC13" s="277"/>
      <c r="KD13" s="277"/>
      <c r="KE13" s="277"/>
      <c r="KF13" s="277"/>
      <c r="KG13" s="277"/>
      <c r="KH13" s="277"/>
      <c r="KI13" s="277"/>
      <c r="KJ13" s="277"/>
      <c r="KK13" s="277"/>
      <c r="KL13" s="277"/>
      <c r="KM13" s="277"/>
      <c r="KN13" s="277"/>
    </row>
    <row r="14">
      <c r="A14" s="237">
        <v>2007.0</v>
      </c>
      <c r="B14" s="287" t="s">
        <v>100</v>
      </c>
      <c r="C14" s="287"/>
      <c r="D14" s="237" t="s">
        <v>101</v>
      </c>
      <c r="E14" s="237">
        <v>4.0</v>
      </c>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c r="BN14" s="277"/>
      <c r="BO14" s="277"/>
      <c r="BP14" s="277"/>
      <c r="BQ14" s="277"/>
      <c r="BR14" s="277"/>
      <c r="BS14" s="277"/>
      <c r="BT14" s="277"/>
      <c r="BU14" s="277"/>
      <c r="BV14" s="277"/>
      <c r="BW14" s="277"/>
      <c r="BX14" s="277"/>
      <c r="BY14" s="277"/>
      <c r="BZ14" s="277"/>
      <c r="CA14" s="277"/>
      <c r="CB14" s="277"/>
      <c r="CC14" s="277"/>
      <c r="CD14" s="277"/>
      <c r="CE14" s="277"/>
      <c r="CF14" s="277"/>
      <c r="CG14" s="277"/>
      <c r="CH14" s="277"/>
      <c r="CI14" s="277"/>
      <c r="CJ14" s="277"/>
      <c r="CK14" s="277"/>
      <c r="CL14" s="277"/>
      <c r="CM14" s="277"/>
      <c r="CN14" s="277"/>
      <c r="CO14" s="277"/>
      <c r="CP14" s="277"/>
      <c r="CQ14" s="277"/>
      <c r="CR14" s="277"/>
      <c r="CS14" s="277"/>
      <c r="CT14" s="277"/>
      <c r="CU14" s="277"/>
      <c r="CV14" s="277"/>
      <c r="CW14" s="277"/>
      <c r="CX14" s="277"/>
      <c r="CY14" s="277"/>
      <c r="CZ14" s="277"/>
      <c r="DA14" s="277"/>
      <c r="DB14" s="277"/>
      <c r="DC14" s="277"/>
      <c r="DD14" s="277"/>
      <c r="DE14" s="277"/>
      <c r="DF14" s="277"/>
      <c r="DG14" s="277"/>
      <c r="DH14" s="277"/>
      <c r="DI14" s="277"/>
      <c r="DJ14" s="277"/>
      <c r="DK14" s="277"/>
      <c r="DL14" s="277"/>
      <c r="DM14" s="277"/>
      <c r="DN14" s="277"/>
      <c r="DO14" s="277"/>
      <c r="DP14" s="277"/>
      <c r="DQ14" s="277"/>
      <c r="DR14" s="277"/>
      <c r="DS14" s="277"/>
      <c r="DT14" s="277"/>
      <c r="DU14" s="277"/>
      <c r="DV14" s="277"/>
      <c r="DW14" s="277"/>
      <c r="DX14" s="277"/>
      <c r="DY14" s="277"/>
      <c r="DZ14" s="277"/>
      <c r="EA14" s="277"/>
      <c r="EB14" s="277"/>
      <c r="EC14" s="277"/>
      <c r="ED14" s="277"/>
      <c r="EE14" s="277"/>
      <c r="EF14" s="277"/>
      <c r="EG14" s="277"/>
      <c r="EH14" s="277"/>
      <c r="EI14" s="277"/>
      <c r="EJ14" s="277"/>
      <c r="EK14" s="277"/>
      <c r="EL14" s="277"/>
      <c r="EM14" s="277"/>
      <c r="EN14" s="277"/>
      <c r="EO14" s="277"/>
      <c r="EP14" s="277"/>
      <c r="EQ14" s="277"/>
      <c r="ER14" s="277"/>
      <c r="ES14" s="277"/>
      <c r="ET14" s="277"/>
      <c r="EU14" s="277"/>
      <c r="EV14" s="277"/>
      <c r="EW14" s="277"/>
      <c r="EX14" s="277"/>
      <c r="EY14" s="277"/>
      <c r="EZ14" s="277"/>
      <c r="FA14" s="277"/>
      <c r="FB14" s="277"/>
      <c r="FC14" s="277"/>
      <c r="FD14" s="277"/>
      <c r="FE14" s="277"/>
      <c r="FF14" s="277"/>
      <c r="FG14" s="277"/>
      <c r="FH14" s="277"/>
      <c r="FI14" s="277"/>
      <c r="FJ14" s="277"/>
      <c r="FK14" s="277"/>
      <c r="FL14" s="277"/>
      <c r="FM14" s="277"/>
      <c r="FN14" s="277"/>
      <c r="FO14" s="277"/>
      <c r="FP14" s="277"/>
      <c r="FQ14" s="277"/>
      <c r="FR14" s="277"/>
      <c r="FS14" s="277"/>
      <c r="FT14" s="277"/>
      <c r="FU14" s="277"/>
      <c r="FV14" s="277"/>
      <c r="FW14" s="277"/>
      <c r="FX14" s="277"/>
      <c r="FY14" s="277"/>
      <c r="FZ14" s="277"/>
      <c r="GA14" s="277"/>
      <c r="GB14" s="277"/>
      <c r="GC14" s="277"/>
      <c r="GD14" s="277"/>
      <c r="GE14" s="277"/>
      <c r="GF14" s="277"/>
      <c r="GG14" s="277"/>
      <c r="GH14" s="277"/>
      <c r="GI14" s="277"/>
      <c r="GJ14" s="277"/>
      <c r="GK14" s="277"/>
      <c r="GL14" s="277"/>
      <c r="GM14" s="277"/>
      <c r="GN14" s="277"/>
      <c r="GO14" s="277"/>
      <c r="GP14" s="277"/>
      <c r="GQ14" s="277"/>
      <c r="GR14" s="277"/>
      <c r="GS14" s="277"/>
      <c r="GT14" s="277"/>
      <c r="GU14" s="277"/>
      <c r="GV14" s="277"/>
      <c r="GW14" s="277"/>
      <c r="GX14" s="277"/>
      <c r="GY14" s="277"/>
      <c r="GZ14" s="277"/>
      <c r="HA14" s="277"/>
      <c r="HB14" s="277"/>
      <c r="HC14" s="277"/>
      <c r="HD14" s="277"/>
      <c r="HE14" s="277"/>
      <c r="HF14" s="277"/>
      <c r="HG14" s="277"/>
      <c r="HH14" s="277"/>
      <c r="HI14" s="277"/>
      <c r="HJ14" s="277"/>
      <c r="HK14" s="277"/>
      <c r="HL14" s="277"/>
      <c r="HM14" s="277"/>
      <c r="HN14" s="277"/>
      <c r="HO14" s="277"/>
      <c r="HP14" s="277"/>
      <c r="HQ14" s="277"/>
      <c r="HR14" s="277"/>
      <c r="HS14" s="277"/>
      <c r="HT14" s="277"/>
      <c r="HU14" s="277"/>
      <c r="HV14" s="277"/>
      <c r="HW14" s="277"/>
      <c r="HX14" s="277"/>
      <c r="HY14" s="277"/>
      <c r="HZ14" s="277"/>
      <c r="IA14" s="277"/>
      <c r="IB14" s="277"/>
      <c r="IC14" s="277"/>
      <c r="ID14" s="277"/>
      <c r="IE14" s="277"/>
      <c r="IF14" s="277"/>
      <c r="IG14" s="277"/>
      <c r="IH14" s="277"/>
      <c r="II14" s="277"/>
      <c r="IJ14" s="277"/>
      <c r="IK14" s="277"/>
      <c r="IL14" s="277"/>
      <c r="IM14" s="277"/>
      <c r="IN14" s="277"/>
      <c r="IO14" s="277"/>
      <c r="IP14" s="277"/>
      <c r="IQ14" s="277"/>
      <c r="IR14" s="277"/>
      <c r="IS14" s="277"/>
      <c r="IT14" s="277"/>
      <c r="IU14" s="277"/>
      <c r="IV14" s="277"/>
      <c r="IW14" s="277"/>
      <c r="IX14" s="277"/>
      <c r="IY14" s="277"/>
      <c r="IZ14" s="277"/>
      <c r="JA14" s="277"/>
      <c r="JB14" s="277"/>
      <c r="JC14" s="277"/>
      <c r="JD14" s="277"/>
      <c r="JE14" s="277"/>
      <c r="JF14" s="277"/>
      <c r="JG14" s="277"/>
      <c r="JH14" s="277"/>
      <c r="JI14" s="277"/>
      <c r="JJ14" s="277"/>
      <c r="JK14" s="277"/>
      <c r="JL14" s="277"/>
      <c r="JM14" s="277"/>
      <c r="JN14" s="277"/>
      <c r="JO14" s="277"/>
      <c r="JP14" s="277"/>
      <c r="JQ14" s="277"/>
      <c r="JR14" s="277"/>
      <c r="JS14" s="277"/>
      <c r="JT14" s="277"/>
      <c r="JU14" s="277"/>
      <c r="JV14" s="277"/>
      <c r="JW14" s="277"/>
      <c r="JX14" s="277"/>
      <c r="JY14" s="277"/>
      <c r="JZ14" s="277"/>
      <c r="KA14" s="277"/>
      <c r="KB14" s="277"/>
      <c r="KC14" s="277"/>
      <c r="KD14" s="277"/>
      <c r="KE14" s="277"/>
      <c r="KF14" s="277"/>
      <c r="KG14" s="277"/>
      <c r="KH14" s="277"/>
      <c r="KI14" s="277"/>
      <c r="KJ14" s="277"/>
      <c r="KK14" s="277"/>
      <c r="KL14" s="277"/>
      <c r="KM14" s="277"/>
      <c r="KN14" s="277"/>
    </row>
    <row r="15">
      <c r="A15" s="237">
        <v>2003.0</v>
      </c>
      <c r="B15" s="287" t="s">
        <v>102</v>
      </c>
      <c r="C15" s="287"/>
      <c r="E15" s="237">
        <v>4.0</v>
      </c>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c r="BN15" s="277"/>
      <c r="BO15" s="277"/>
      <c r="BP15" s="277"/>
      <c r="BQ15" s="277"/>
      <c r="BR15" s="277"/>
      <c r="BS15" s="277"/>
      <c r="BT15" s="277"/>
      <c r="BU15" s="277"/>
      <c r="BV15" s="277"/>
      <c r="BW15" s="277"/>
      <c r="BX15" s="277"/>
      <c r="BY15" s="277"/>
      <c r="BZ15" s="277"/>
      <c r="CA15" s="277"/>
      <c r="CB15" s="277"/>
      <c r="CC15" s="277"/>
      <c r="CD15" s="277"/>
      <c r="CE15" s="277"/>
      <c r="CF15" s="277"/>
      <c r="CG15" s="277"/>
      <c r="CH15" s="277"/>
      <c r="CI15" s="277"/>
      <c r="CJ15" s="277"/>
      <c r="CK15" s="277"/>
      <c r="CL15" s="277"/>
      <c r="CM15" s="277"/>
      <c r="CN15" s="277"/>
      <c r="CO15" s="277"/>
      <c r="CP15" s="277"/>
      <c r="CQ15" s="277"/>
      <c r="CR15" s="277"/>
      <c r="CS15" s="277"/>
      <c r="CT15" s="277"/>
      <c r="CU15" s="277"/>
      <c r="CV15" s="277"/>
      <c r="CW15" s="277"/>
      <c r="CX15" s="277"/>
      <c r="CY15" s="277"/>
      <c r="CZ15" s="277"/>
      <c r="DA15" s="277"/>
      <c r="DB15" s="277"/>
      <c r="DC15" s="277"/>
      <c r="DD15" s="277"/>
      <c r="DE15" s="277"/>
      <c r="DF15" s="277"/>
      <c r="DG15" s="277"/>
      <c r="DH15" s="277"/>
      <c r="DI15" s="277"/>
      <c r="DJ15" s="277"/>
      <c r="DK15" s="277"/>
      <c r="DL15" s="277"/>
      <c r="DM15" s="277"/>
      <c r="DN15" s="277"/>
      <c r="DO15" s="277"/>
      <c r="DP15" s="277"/>
      <c r="DQ15" s="277"/>
      <c r="DR15" s="277"/>
      <c r="DS15" s="277"/>
      <c r="DT15" s="277"/>
      <c r="DU15" s="277"/>
      <c r="DV15" s="277"/>
      <c r="DW15" s="277"/>
      <c r="DX15" s="277"/>
      <c r="DY15" s="277"/>
      <c r="DZ15" s="277"/>
      <c r="EA15" s="277"/>
      <c r="EB15" s="277"/>
      <c r="EC15" s="277"/>
      <c r="ED15" s="277"/>
      <c r="EE15" s="277"/>
      <c r="EF15" s="277"/>
      <c r="EG15" s="277"/>
      <c r="EH15" s="277"/>
      <c r="EI15" s="277"/>
      <c r="EJ15" s="277"/>
      <c r="EK15" s="277"/>
      <c r="EL15" s="277"/>
      <c r="EM15" s="277"/>
      <c r="EN15" s="277"/>
      <c r="EO15" s="277"/>
      <c r="EP15" s="277"/>
      <c r="EQ15" s="277"/>
      <c r="ER15" s="277"/>
      <c r="ES15" s="277"/>
      <c r="ET15" s="277"/>
      <c r="EU15" s="277"/>
      <c r="EV15" s="277"/>
      <c r="EW15" s="277"/>
      <c r="EX15" s="277"/>
      <c r="EY15" s="277"/>
      <c r="EZ15" s="277"/>
      <c r="FA15" s="277"/>
      <c r="FB15" s="277"/>
      <c r="FC15" s="277"/>
      <c r="FD15" s="277"/>
      <c r="FE15" s="277"/>
      <c r="FF15" s="277"/>
      <c r="FG15" s="277"/>
      <c r="FH15" s="277"/>
      <c r="FI15" s="277"/>
      <c r="FJ15" s="277"/>
      <c r="FK15" s="277"/>
      <c r="FL15" s="277"/>
      <c r="FM15" s="277"/>
      <c r="FN15" s="277"/>
      <c r="FO15" s="277"/>
      <c r="FP15" s="277"/>
      <c r="FQ15" s="277"/>
      <c r="FR15" s="277"/>
      <c r="FS15" s="277"/>
      <c r="FT15" s="277"/>
      <c r="FU15" s="277"/>
      <c r="FV15" s="277"/>
      <c r="FW15" s="277"/>
      <c r="FX15" s="277"/>
      <c r="FY15" s="277"/>
      <c r="FZ15" s="277"/>
      <c r="GA15" s="277"/>
      <c r="GB15" s="277"/>
      <c r="GC15" s="277"/>
      <c r="GD15" s="277"/>
      <c r="GE15" s="277"/>
      <c r="GF15" s="277"/>
      <c r="GG15" s="277"/>
      <c r="GH15" s="277"/>
      <c r="GI15" s="277"/>
      <c r="GJ15" s="277"/>
      <c r="GK15" s="277"/>
      <c r="GL15" s="277"/>
      <c r="GM15" s="277"/>
      <c r="GN15" s="277"/>
      <c r="GO15" s="277"/>
      <c r="GP15" s="277"/>
      <c r="GQ15" s="277"/>
      <c r="GR15" s="277"/>
      <c r="GS15" s="277"/>
      <c r="GT15" s="277"/>
      <c r="GU15" s="277"/>
      <c r="GV15" s="277"/>
      <c r="GW15" s="277"/>
      <c r="GX15" s="277"/>
      <c r="GY15" s="277"/>
      <c r="GZ15" s="277"/>
      <c r="HA15" s="277"/>
      <c r="HB15" s="277"/>
      <c r="HC15" s="277"/>
      <c r="HD15" s="277"/>
      <c r="HE15" s="277"/>
      <c r="HF15" s="277"/>
      <c r="HG15" s="277"/>
      <c r="HH15" s="277"/>
      <c r="HI15" s="277"/>
      <c r="HJ15" s="277"/>
      <c r="HK15" s="277"/>
      <c r="HL15" s="277"/>
      <c r="HM15" s="277"/>
      <c r="HN15" s="277"/>
      <c r="HO15" s="277"/>
      <c r="HP15" s="277"/>
      <c r="HQ15" s="277"/>
      <c r="HR15" s="277"/>
      <c r="HS15" s="277"/>
      <c r="HT15" s="277"/>
      <c r="HU15" s="277"/>
      <c r="HV15" s="277"/>
      <c r="HW15" s="277"/>
      <c r="HX15" s="277"/>
      <c r="HY15" s="277"/>
      <c r="HZ15" s="277"/>
      <c r="IA15" s="277"/>
      <c r="IB15" s="277"/>
      <c r="IC15" s="277"/>
      <c r="ID15" s="277"/>
      <c r="IE15" s="277"/>
      <c r="IF15" s="277"/>
      <c r="IG15" s="277"/>
      <c r="IH15" s="277"/>
      <c r="II15" s="277"/>
      <c r="IJ15" s="277"/>
      <c r="IK15" s="277"/>
      <c r="IL15" s="277"/>
      <c r="IM15" s="277"/>
      <c r="IN15" s="277"/>
      <c r="IO15" s="277"/>
      <c r="IP15" s="277"/>
      <c r="IQ15" s="277"/>
      <c r="IR15" s="277"/>
      <c r="IS15" s="277"/>
      <c r="IT15" s="277"/>
      <c r="IU15" s="277"/>
      <c r="IV15" s="277"/>
      <c r="IW15" s="277"/>
      <c r="IX15" s="277"/>
      <c r="IY15" s="277"/>
      <c r="IZ15" s="277"/>
      <c r="JA15" s="277"/>
      <c r="JB15" s="277"/>
      <c r="JC15" s="277"/>
      <c r="JD15" s="277"/>
      <c r="JE15" s="277"/>
      <c r="JF15" s="277"/>
      <c r="JG15" s="277"/>
      <c r="JH15" s="277"/>
      <c r="JI15" s="277"/>
      <c r="JJ15" s="277"/>
      <c r="JK15" s="277"/>
      <c r="JL15" s="277"/>
      <c r="JM15" s="277"/>
      <c r="JN15" s="277"/>
      <c r="JO15" s="277"/>
      <c r="JP15" s="277"/>
      <c r="JQ15" s="277"/>
      <c r="JR15" s="277"/>
      <c r="JS15" s="277"/>
      <c r="JT15" s="277"/>
      <c r="JU15" s="277"/>
      <c r="JV15" s="277"/>
      <c r="JW15" s="277"/>
      <c r="JX15" s="277"/>
      <c r="JY15" s="277"/>
      <c r="JZ15" s="277"/>
      <c r="KA15" s="277"/>
      <c r="KB15" s="277"/>
      <c r="KC15" s="277"/>
      <c r="KD15" s="277"/>
      <c r="KE15" s="277"/>
      <c r="KF15" s="277"/>
      <c r="KG15" s="277"/>
      <c r="KH15" s="277"/>
      <c r="KI15" s="277"/>
      <c r="KJ15" s="277"/>
      <c r="KK15" s="277"/>
      <c r="KL15" s="277"/>
      <c r="KM15" s="277"/>
      <c r="KN15" s="277"/>
    </row>
    <row r="16">
      <c r="A16" s="288"/>
      <c r="B16" s="289" t="s">
        <v>103</v>
      </c>
      <c r="C16" s="290"/>
      <c r="D16" s="288"/>
      <c r="E16" s="288"/>
      <c r="F16" s="288"/>
      <c r="G16" s="288"/>
      <c r="H16" s="288"/>
      <c r="I16" s="288"/>
    </row>
    <row r="17">
      <c r="A17" s="291">
        <v>2015.0</v>
      </c>
      <c r="B17" s="292" t="s">
        <v>104</v>
      </c>
      <c r="C17" s="293"/>
      <c r="D17" s="294" t="s">
        <v>105</v>
      </c>
      <c r="E17" s="293"/>
      <c r="F17" s="293"/>
      <c r="G17" s="293"/>
      <c r="H17" s="293"/>
      <c r="I17" s="295" t="s">
        <v>97</v>
      </c>
      <c r="J17" s="277"/>
      <c r="K17" s="277"/>
      <c r="L17" s="277"/>
      <c r="M17" s="277"/>
      <c r="N17" s="277"/>
      <c r="O17" s="277" t="str">
        <f>IFERROR(__xludf.DUMMYFUNCTION("IMPORTRANGE(""https://docs.google.com/spreadsheets/d/1VAXgZXYlX82TstuhNnHjznn-ZdNBZeTFT_NGF2FH1zM/edit#gid=0"",""B6:AF6"")"),"#REF!")</f>
        <v>#REF!</v>
      </c>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t="str">
        <f>IFERROR(__xludf.DUMMYFUNCTION("IMPORTRANGE(""https://docs.google.com/spreadsheets/d/1VAXgZXYlX82TstuhNnHjznn-ZdNBZeTFT_NGF2FH1zM/edit#gid=0"",""B7:AE7"")"),"#REF!")</f>
        <v>#REF!</v>
      </c>
      <c r="AU17" s="277"/>
      <c r="AV17" s="277"/>
      <c r="AW17" s="277"/>
      <c r="AX17" s="277"/>
      <c r="AY17" s="277"/>
      <c r="AZ17" s="277"/>
      <c r="BA17" s="277"/>
      <c r="BB17" s="277"/>
      <c r="BC17" s="277"/>
      <c r="BD17" s="277"/>
      <c r="BE17" s="277"/>
      <c r="BF17" s="277"/>
      <c r="BG17" s="277"/>
      <c r="BH17" s="277"/>
      <c r="BI17" s="277"/>
      <c r="BJ17" s="277"/>
      <c r="BK17" s="277"/>
      <c r="BL17" s="277"/>
      <c r="BM17" s="277"/>
      <c r="BN17" s="277"/>
      <c r="BO17" s="277"/>
      <c r="BP17" s="277"/>
      <c r="BQ17" s="277"/>
      <c r="BR17" s="277"/>
      <c r="BS17" s="277"/>
      <c r="BT17" s="277"/>
      <c r="BU17" s="277"/>
      <c r="BV17" s="277"/>
      <c r="BW17" s="277"/>
      <c r="BX17" s="277" t="str">
        <f>IFERROR(__xludf.DUMMYFUNCTION("IMPORTRANGE(""https://docs.google.com/spreadsheets/d/1VAXgZXYlX82TstuhNnHjznn-ZdNBZeTFT_NGF2FH1zM/edit#gid=0"",""B8:AF8"")"),"#REF!")</f>
        <v>#REF!</v>
      </c>
      <c r="BY17" s="277"/>
      <c r="BZ17" s="277"/>
      <c r="CA17" s="277"/>
      <c r="CB17" s="277"/>
      <c r="CC17" s="277"/>
      <c r="CD17" s="277"/>
      <c r="CE17" s="277"/>
      <c r="CF17" s="277"/>
      <c r="CG17" s="277"/>
      <c r="CH17" s="277"/>
      <c r="CI17" s="277"/>
      <c r="CJ17" s="277"/>
      <c r="CK17" s="277"/>
      <c r="CL17" s="277"/>
      <c r="CM17" s="277"/>
      <c r="CN17" s="277"/>
      <c r="CO17" s="277"/>
      <c r="CP17" s="277"/>
      <c r="CQ17" s="277"/>
      <c r="CR17" s="277"/>
      <c r="CS17" s="277"/>
      <c r="CT17" s="277"/>
      <c r="CU17" s="277"/>
      <c r="CV17" s="277"/>
      <c r="CW17" s="277"/>
      <c r="CX17" s="277"/>
      <c r="CY17" s="277"/>
      <c r="CZ17" s="277"/>
      <c r="DA17" s="277"/>
      <c r="DB17" s="277"/>
      <c r="DC17" s="277" t="str">
        <f>IFERROR(__xludf.DUMMYFUNCTION("IMPORTRANGE(""https://docs.google.com/spreadsheets/d/1VAXgZXYlX82TstuhNnHjznn-ZdNBZeTFT_NGF2FH1zM/edit#gid=0"",""B9:AE9"")"),"#REF!")</f>
        <v>#REF!</v>
      </c>
      <c r="DD17" s="277"/>
      <c r="DE17" s="277"/>
      <c r="DF17" s="277"/>
      <c r="DG17" s="277"/>
      <c r="DH17" s="277"/>
      <c r="DI17" s="277"/>
      <c r="DJ17" s="277"/>
      <c r="DK17" s="277"/>
      <c r="DL17" s="277"/>
      <c r="DM17" s="277"/>
      <c r="DN17" s="277"/>
      <c r="DO17" s="277"/>
      <c r="DP17" s="277"/>
      <c r="DQ17" s="277"/>
      <c r="DR17" s="277"/>
      <c r="DS17" s="277"/>
      <c r="DT17" s="277"/>
      <c r="DU17" s="277"/>
      <c r="DV17" s="277"/>
      <c r="DW17" s="277"/>
      <c r="DX17" s="277"/>
      <c r="DY17" s="277"/>
      <c r="DZ17" s="277"/>
      <c r="EA17" s="277"/>
      <c r="EB17" s="277"/>
      <c r="EC17" s="277"/>
      <c r="ED17" s="277"/>
      <c r="EE17" s="277"/>
      <c r="EF17" s="277"/>
      <c r="EG17" s="277" t="str">
        <f>IFERROR(__xludf.DUMMYFUNCTION("IMPORTRANGE(""https://docs.google.com/spreadsheets/d/1VAXgZXYlX82TstuhNnHjznn-ZdNBZeTFT_NGF2FH1zM/edit#gid=0"",""B10:AF10"")"),"#REF!")</f>
        <v>#REF!</v>
      </c>
      <c r="EH17" s="277"/>
      <c r="EI17" s="277"/>
      <c r="EJ17" s="277"/>
      <c r="EK17" s="277"/>
      <c r="EL17" s="277"/>
      <c r="EM17" s="277"/>
      <c r="EN17" s="277"/>
      <c r="EO17" s="277"/>
      <c r="EP17" s="277"/>
      <c r="EQ17" s="277"/>
      <c r="ER17" s="277"/>
      <c r="ES17" s="277"/>
      <c r="ET17" s="277"/>
      <c r="EU17" s="277"/>
      <c r="EV17" s="277"/>
      <c r="EW17" s="277"/>
      <c r="EX17" s="277"/>
      <c r="EY17" s="277"/>
      <c r="EZ17" s="277"/>
      <c r="FA17" s="277"/>
      <c r="FB17" s="277"/>
      <c r="FC17" s="277"/>
      <c r="FD17" s="277"/>
      <c r="FE17" s="277"/>
      <c r="FF17" s="277"/>
      <c r="FG17" s="277"/>
      <c r="FH17" s="277"/>
      <c r="FI17" s="277"/>
      <c r="FJ17" s="277"/>
      <c r="FK17" s="277"/>
      <c r="FL17" s="277" t="str">
        <f>IFERROR(__xludf.DUMMYFUNCTION("IMPORTRANGE(""https://docs.google.com/spreadsheets/d/1VAXgZXYlX82TstuhNnHjznn-ZdNBZeTFT_NGF2FH1zM/edit#gid=0"",""B11:AF11"")"),"#REF!")</f>
        <v>#REF!</v>
      </c>
      <c r="FM17" s="277"/>
      <c r="FN17" s="277"/>
      <c r="FO17" s="277"/>
      <c r="FP17" s="277"/>
      <c r="FQ17" s="277"/>
      <c r="FR17" s="277"/>
      <c r="FS17" s="277"/>
      <c r="FT17" s="277"/>
      <c r="FU17" s="277"/>
      <c r="FV17" s="277"/>
      <c r="FW17" s="277"/>
      <c r="FX17" s="277"/>
      <c r="FY17" s="277"/>
      <c r="FZ17" s="277"/>
      <c r="GA17" s="277"/>
      <c r="GB17" s="277"/>
      <c r="GC17" s="277"/>
      <c r="GD17" s="277"/>
      <c r="GE17" s="277"/>
      <c r="GF17" s="277"/>
      <c r="GG17" s="277"/>
      <c r="GH17" s="277"/>
      <c r="GI17" s="277"/>
      <c r="GJ17" s="277"/>
      <c r="GK17" s="277"/>
      <c r="GL17" s="277"/>
      <c r="GM17" s="277"/>
      <c r="GN17" s="277"/>
      <c r="GO17" s="277"/>
      <c r="GP17" s="277"/>
      <c r="GQ17" s="277" t="str">
        <f>IFERROR(__xludf.DUMMYFUNCTION("IMPORTRANGE(""https://docs.google.com/spreadsheets/d/1VAXgZXYlX82TstuhNnHjznn-ZdNBZeTFT_NGF2FH1zM/edit#gid=0"",""B12:AE12"")"),"#REF!")</f>
        <v>#REF!</v>
      </c>
      <c r="GR17" s="277"/>
      <c r="GS17" s="277"/>
      <c r="GT17" s="277"/>
      <c r="GU17" s="277"/>
      <c r="GV17" s="277"/>
      <c r="GW17" s="277"/>
      <c r="GX17" s="277"/>
      <c r="GY17" s="277"/>
      <c r="GZ17" s="277"/>
      <c r="HA17" s="277"/>
      <c r="HB17" s="277"/>
      <c r="HC17" s="277"/>
      <c r="HD17" s="277"/>
      <c r="HE17" s="277"/>
      <c r="HF17" s="277"/>
      <c r="HG17" s="277"/>
      <c r="HH17" s="277"/>
      <c r="HI17" s="277"/>
      <c r="HJ17" s="277"/>
      <c r="HK17" s="277"/>
      <c r="HL17" s="277"/>
      <c r="HM17" s="277"/>
      <c r="HN17" s="277"/>
      <c r="HO17" s="277"/>
      <c r="HP17" s="277"/>
      <c r="HQ17" s="277"/>
      <c r="HR17" s="277"/>
      <c r="HS17" s="277"/>
      <c r="HT17" s="277"/>
      <c r="HU17" s="277" t="str">
        <f>IFERROR(__xludf.DUMMYFUNCTION("IMPORTRANGE(""https://docs.google.com/spreadsheets/d/1VAXgZXYlX82TstuhNnHjznn-ZdNBZeTFT_NGF2FH1zM/edit#gid=0"",""B13:AF13"")"),"#REF!")</f>
        <v>#REF!</v>
      </c>
      <c r="HV17" s="277"/>
      <c r="HW17" s="277"/>
      <c r="HX17" s="277"/>
      <c r="HY17" s="277"/>
      <c r="HZ17" s="277"/>
      <c r="IA17" s="277"/>
      <c r="IB17" s="277"/>
      <c r="IC17" s="277"/>
      <c r="ID17" s="277"/>
      <c r="IE17" s="277"/>
      <c r="IF17" s="277"/>
      <c r="IG17" s="277"/>
      <c r="IH17" s="277"/>
      <c r="II17" s="277"/>
      <c r="IJ17" s="277"/>
      <c r="IK17" s="277"/>
      <c r="IL17" s="277"/>
      <c r="IM17" s="277"/>
      <c r="IN17" s="277"/>
      <c r="IO17" s="277"/>
      <c r="IP17" s="277"/>
      <c r="IQ17" s="277"/>
      <c r="IR17" s="277"/>
      <c r="IS17" s="277"/>
      <c r="IT17" s="277"/>
      <c r="IU17" s="277"/>
      <c r="IV17" s="277"/>
      <c r="IW17" s="277"/>
      <c r="IX17" s="277"/>
      <c r="IY17" s="277"/>
      <c r="IZ17" s="277" t="str">
        <f>IFERROR(__xludf.DUMMYFUNCTION("IMPORTRANGE(""https://docs.google.com/spreadsheets/d/1VAXgZXYlX82TstuhNnHjznn-ZdNBZeTFT_NGF2FH1zM/edit#gid=0"",""B14:AE14"")"),"#REF!")</f>
        <v>#REF!</v>
      </c>
      <c r="JA17" s="277"/>
      <c r="JB17" s="277"/>
      <c r="JC17" s="277"/>
      <c r="JD17" s="277"/>
      <c r="JE17" s="277"/>
      <c r="JF17" s="277"/>
      <c r="JG17" s="277"/>
      <c r="JH17" s="277"/>
      <c r="JI17" s="277"/>
      <c r="JJ17" s="277"/>
      <c r="JK17" s="277"/>
      <c r="JL17" s="277"/>
      <c r="JM17" s="277"/>
      <c r="JN17" s="277"/>
      <c r="JO17" s="277"/>
      <c r="JP17" s="277"/>
      <c r="JQ17" s="277"/>
      <c r="JR17" s="277"/>
      <c r="JS17" s="277"/>
      <c r="JT17" s="277"/>
      <c r="JU17" s="277"/>
      <c r="JV17" s="277"/>
      <c r="JW17" s="277"/>
      <c r="JX17" s="277"/>
      <c r="JY17" s="277"/>
      <c r="JZ17" s="277"/>
      <c r="KA17" s="277"/>
      <c r="KB17" s="277"/>
      <c r="KC17" s="277"/>
      <c r="KD17" s="277"/>
      <c r="KE17" s="277"/>
      <c r="KF17" s="277"/>
      <c r="KG17" s="277"/>
      <c r="KH17" s="277"/>
      <c r="KI17" s="277"/>
      <c r="KJ17" s="277"/>
      <c r="KK17" s="277"/>
      <c r="KL17" s="277"/>
      <c r="KM17" s="277"/>
      <c r="KN17" s="277"/>
    </row>
    <row r="18">
      <c r="A18" s="291">
        <v>2017.0</v>
      </c>
      <c r="B18" s="296" t="s">
        <v>104</v>
      </c>
      <c r="C18" s="293"/>
      <c r="D18" s="294" t="s">
        <v>105</v>
      </c>
      <c r="E18" s="293"/>
      <c r="F18" s="293"/>
      <c r="G18" s="293"/>
      <c r="H18" s="293"/>
      <c r="J18" s="277"/>
      <c r="K18" s="277"/>
      <c r="L18" s="277"/>
      <c r="M18" s="277"/>
      <c r="N18" s="277"/>
      <c r="O18" s="277" t="str">
        <f>IFERROR(__xludf.DUMMYFUNCTION("IMPORTRANGE(""https://docs.google.com/spreadsheets/d/1oZ8fJmoFL5rdqkqzbKphdhw2v-HMLp9YefzdSeQT2xg/edit#gid=0"",""B6:AF6"")"),"#REF!")</f>
        <v>#REF!</v>
      </c>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t="str">
        <f>IFERROR(__xludf.DUMMYFUNCTION("IMPORTRANGE(""https://docs.google.com/spreadsheets/d/1oZ8fJmoFL5rdqkqzbKphdhw2v-HMLp9YefzdSeQT2xg/edit#gid=0"",""B7:AE7"")"),"#REF!")</f>
        <v>#REF!</v>
      </c>
      <c r="AU18" s="277"/>
      <c r="AV18" s="277"/>
      <c r="AW18" s="277"/>
      <c r="AX18" s="277"/>
      <c r="AY18" s="277"/>
      <c r="AZ18" s="277"/>
      <c r="BA18" s="277"/>
      <c r="BB18" s="277"/>
      <c r="BC18" s="277"/>
      <c r="BD18" s="277"/>
      <c r="BE18" s="277"/>
      <c r="BF18" s="277"/>
      <c r="BG18" s="277"/>
      <c r="BH18" s="277"/>
      <c r="BI18" s="277"/>
      <c r="BJ18" s="277"/>
      <c r="BK18" s="277"/>
      <c r="BL18" s="277"/>
      <c r="BM18" s="277"/>
      <c r="BN18" s="277"/>
      <c r="BO18" s="277"/>
      <c r="BP18" s="277"/>
      <c r="BQ18" s="277"/>
      <c r="BR18" s="277"/>
      <c r="BS18" s="277"/>
      <c r="BT18" s="277"/>
      <c r="BU18" s="277"/>
      <c r="BV18" s="277"/>
      <c r="BW18" s="277"/>
      <c r="BX18" s="277" t="str">
        <f>IFERROR(__xludf.DUMMYFUNCTION("IMPORTRANGE(""https://docs.google.com/spreadsheets/d/1oZ8fJmoFL5rdqkqzbKphdhw2v-HMLp9YefzdSeQT2xg/edit#gid=0"",""B8:AF8"")"),"#REF!")</f>
        <v>#REF!</v>
      </c>
      <c r="BY18" s="277"/>
      <c r="BZ18" s="277"/>
      <c r="CA18" s="277"/>
      <c r="CB18" s="277"/>
      <c r="CC18" s="277"/>
      <c r="CD18" s="277"/>
      <c r="CE18" s="277"/>
      <c r="CF18" s="277"/>
      <c r="CG18" s="277"/>
      <c r="CH18" s="277"/>
      <c r="CI18" s="277"/>
      <c r="CJ18" s="277"/>
      <c r="CK18" s="277"/>
      <c r="CL18" s="277"/>
      <c r="CM18" s="277"/>
      <c r="CN18" s="277"/>
      <c r="CO18" s="277"/>
      <c r="CP18" s="277"/>
      <c r="CQ18" s="277"/>
      <c r="CR18" s="277"/>
      <c r="CS18" s="277"/>
      <c r="CT18" s="277"/>
      <c r="CU18" s="277"/>
      <c r="CV18" s="277"/>
      <c r="CW18" s="277"/>
      <c r="CX18" s="277"/>
      <c r="CY18" s="277"/>
      <c r="CZ18" s="277"/>
      <c r="DA18" s="277"/>
      <c r="DB18" s="277"/>
      <c r="DC18" s="277" t="str">
        <f>IFERROR(__xludf.DUMMYFUNCTION("IMPORTRANGE(""https://docs.google.com/spreadsheets/d/1oZ8fJmoFL5rdqkqzbKphdhw2v-HMLp9YefzdSeQT2xg/edit#gid=0"",""B9:AE9"")"),"#REF!")</f>
        <v>#REF!</v>
      </c>
      <c r="DD18" s="277"/>
      <c r="DE18" s="277"/>
      <c r="DF18" s="277"/>
      <c r="DG18" s="277"/>
      <c r="DH18" s="277"/>
      <c r="DI18" s="277"/>
      <c r="DJ18" s="277"/>
      <c r="DK18" s="277"/>
      <c r="DL18" s="277"/>
      <c r="DM18" s="277"/>
      <c r="DN18" s="277"/>
      <c r="DO18" s="277"/>
      <c r="DP18" s="277"/>
      <c r="DQ18" s="277"/>
      <c r="DR18" s="277"/>
      <c r="DS18" s="277"/>
      <c r="DT18" s="277"/>
      <c r="DU18" s="277"/>
      <c r="DV18" s="277"/>
      <c r="DW18" s="277"/>
      <c r="DX18" s="277"/>
      <c r="DY18" s="277"/>
      <c r="DZ18" s="277"/>
      <c r="EA18" s="277"/>
      <c r="EB18" s="277"/>
      <c r="EC18" s="277"/>
      <c r="ED18" s="277"/>
      <c r="EE18" s="277"/>
      <c r="EF18" s="277"/>
      <c r="EG18" s="277" t="str">
        <f>IFERROR(__xludf.DUMMYFUNCTION("IMPORTRANGE(""https://docs.google.com/spreadsheets/d/1oZ8fJmoFL5rdqkqzbKphdhw2v-HMLp9YefzdSeQT2xg/edit#gid=0"",""B10:AF10"")"),"#REF!")</f>
        <v>#REF!</v>
      </c>
      <c r="EH18" s="277"/>
      <c r="EI18" s="277"/>
      <c r="EJ18" s="277"/>
      <c r="EK18" s="277"/>
      <c r="EL18" s="277"/>
      <c r="EM18" s="277"/>
      <c r="EN18" s="277"/>
      <c r="EO18" s="277"/>
      <c r="EP18" s="277"/>
      <c r="EQ18" s="277"/>
      <c r="ER18" s="277"/>
      <c r="ES18" s="277"/>
      <c r="ET18" s="277"/>
      <c r="EU18" s="277"/>
      <c r="EV18" s="277"/>
      <c r="EW18" s="277"/>
      <c r="EX18" s="277"/>
      <c r="EY18" s="277"/>
      <c r="EZ18" s="277"/>
      <c r="FA18" s="277"/>
      <c r="FB18" s="277"/>
      <c r="FC18" s="277"/>
      <c r="FD18" s="277"/>
      <c r="FE18" s="277"/>
      <c r="FF18" s="277"/>
      <c r="FG18" s="277"/>
      <c r="FH18" s="277"/>
      <c r="FI18" s="277"/>
      <c r="FJ18" s="277"/>
      <c r="FK18" s="277"/>
      <c r="FL18" s="277" t="str">
        <f>IFERROR(__xludf.DUMMYFUNCTION("IMPORTRANGE(""https://docs.google.com/spreadsheets/d/1oZ8fJmoFL5rdqkqzbKphdhw2v-HMLp9YefzdSeQT2xg/edit#gid=0"",""B11:AF11"")"),"#REF!")</f>
        <v>#REF!</v>
      </c>
      <c r="FM18" s="277"/>
      <c r="FN18" s="277"/>
      <c r="FO18" s="277"/>
      <c r="FP18" s="277"/>
      <c r="FQ18" s="277"/>
      <c r="FR18" s="277"/>
      <c r="FS18" s="277"/>
      <c r="FT18" s="277"/>
      <c r="FU18" s="277"/>
      <c r="FV18" s="277"/>
      <c r="FW18" s="277"/>
      <c r="FX18" s="277"/>
      <c r="FY18" s="277"/>
      <c r="FZ18" s="277"/>
      <c r="GA18" s="277"/>
      <c r="GB18" s="277"/>
      <c r="GC18" s="277"/>
      <c r="GD18" s="277"/>
      <c r="GE18" s="277"/>
      <c r="GF18" s="277"/>
      <c r="GG18" s="277"/>
      <c r="GH18" s="277"/>
      <c r="GI18" s="277"/>
      <c r="GJ18" s="277"/>
      <c r="GK18" s="277"/>
      <c r="GL18" s="277"/>
      <c r="GM18" s="277"/>
      <c r="GN18" s="277"/>
      <c r="GO18" s="277"/>
      <c r="GP18" s="277"/>
      <c r="GQ18" s="277" t="str">
        <f>IFERROR(__xludf.DUMMYFUNCTION("IMPORTRANGE(""https://docs.google.com/spreadsheets/d/1oZ8fJmoFL5rdqkqzbKphdhw2v-HMLp9YefzdSeQT2xg/edit#gid=0"",""B12:AE12"")"),"#REF!")</f>
        <v>#REF!</v>
      </c>
      <c r="GR18" s="277"/>
      <c r="GS18" s="277"/>
      <c r="GT18" s="277"/>
      <c r="GU18" s="277"/>
      <c r="GV18" s="277"/>
      <c r="GW18" s="277"/>
      <c r="GX18" s="277"/>
      <c r="GY18" s="277"/>
      <c r="GZ18" s="277"/>
      <c r="HA18" s="277"/>
      <c r="HB18" s="277"/>
      <c r="HC18" s="277"/>
      <c r="HD18" s="277"/>
      <c r="HE18" s="277"/>
      <c r="HF18" s="277"/>
      <c r="HG18" s="277"/>
      <c r="HH18" s="277"/>
      <c r="HI18" s="277"/>
      <c r="HJ18" s="277"/>
      <c r="HK18" s="277"/>
      <c r="HL18" s="277"/>
      <c r="HM18" s="277"/>
      <c r="HN18" s="277"/>
      <c r="HO18" s="277"/>
      <c r="HP18" s="277"/>
      <c r="HQ18" s="277"/>
      <c r="HR18" s="277"/>
      <c r="HS18" s="277"/>
      <c r="HT18" s="277"/>
      <c r="HU18" s="277" t="str">
        <f>IFERROR(__xludf.DUMMYFUNCTION("IMPORTRANGE(""https://docs.google.com/spreadsheets/d/1oZ8fJmoFL5rdqkqzbKphdhw2v-HMLp9YefzdSeQT2xg/edit#gid=0"",""B13:AF13"")"),"#REF!")</f>
        <v>#REF!</v>
      </c>
      <c r="HV18" s="277"/>
      <c r="HW18" s="277"/>
      <c r="HX18" s="277"/>
      <c r="HY18" s="277"/>
      <c r="HZ18" s="277"/>
      <c r="IA18" s="277"/>
      <c r="IB18" s="277"/>
      <c r="IC18" s="277"/>
      <c r="ID18" s="277"/>
      <c r="IE18" s="277"/>
      <c r="IF18" s="277"/>
      <c r="IG18" s="277"/>
      <c r="IH18" s="277"/>
      <c r="II18" s="277"/>
      <c r="IJ18" s="277"/>
      <c r="IK18" s="277"/>
      <c r="IL18" s="277"/>
      <c r="IM18" s="277"/>
      <c r="IN18" s="277"/>
      <c r="IO18" s="277"/>
      <c r="IP18" s="277"/>
      <c r="IQ18" s="277"/>
      <c r="IR18" s="277"/>
      <c r="IS18" s="277"/>
      <c r="IT18" s="277"/>
      <c r="IU18" s="277"/>
      <c r="IV18" s="277"/>
      <c r="IW18" s="277"/>
      <c r="IX18" s="277"/>
      <c r="IY18" s="277"/>
      <c r="IZ18" s="277" t="str">
        <f>IFERROR(__xludf.DUMMYFUNCTION("IMPORTRANGE(""https://docs.google.com/spreadsheets/d/1oZ8fJmoFL5rdqkqzbKphdhw2v-HMLp9YefzdSeQT2xg/edit#gid=0"",""B14:AE14"")"),"#REF!")</f>
        <v>#REF!</v>
      </c>
      <c r="JA18" s="277"/>
      <c r="JB18" s="277"/>
      <c r="JC18" s="277"/>
      <c r="JD18" s="277"/>
      <c r="JE18" s="277"/>
      <c r="JF18" s="277"/>
      <c r="JG18" s="277"/>
      <c r="JH18" s="277"/>
      <c r="JI18" s="277"/>
      <c r="JJ18" s="277"/>
      <c r="JK18" s="277"/>
      <c r="JL18" s="277"/>
      <c r="JM18" s="277"/>
      <c r="JN18" s="277"/>
      <c r="JO18" s="277"/>
      <c r="JP18" s="277"/>
      <c r="JQ18" s="277"/>
      <c r="JR18" s="277"/>
      <c r="JS18" s="277"/>
      <c r="JT18" s="277"/>
      <c r="JU18" s="277"/>
      <c r="JV18" s="277"/>
      <c r="JW18" s="277"/>
      <c r="JX18" s="277"/>
      <c r="JY18" s="277"/>
      <c r="JZ18" s="277"/>
      <c r="KA18" s="277"/>
      <c r="KB18" s="277"/>
      <c r="KC18" s="277"/>
      <c r="KD18" s="277"/>
      <c r="KE18" s="277"/>
      <c r="KF18" s="277"/>
      <c r="KG18" s="277"/>
      <c r="KH18" s="277"/>
      <c r="KI18" s="277"/>
      <c r="KJ18" s="277"/>
      <c r="KK18" s="277"/>
      <c r="KL18" s="277"/>
      <c r="KM18" s="277"/>
      <c r="KN18" s="277"/>
    </row>
    <row r="19">
      <c r="A19" s="291">
        <v>2022.0</v>
      </c>
      <c r="B19" s="296" t="s">
        <v>106</v>
      </c>
      <c r="C19" s="293"/>
      <c r="D19" s="294" t="s">
        <v>105</v>
      </c>
      <c r="E19" s="293"/>
      <c r="F19" s="293"/>
      <c r="G19" s="293"/>
      <c r="H19" s="293"/>
      <c r="J19" s="277"/>
      <c r="K19" s="277"/>
      <c r="L19" s="277"/>
      <c r="M19" s="277"/>
      <c r="N19" s="277"/>
      <c r="O19" s="277" t="str">
        <f>IFERROR(__xludf.DUMMYFUNCTION("IMPORTRANGE(""https://docs.google.com/spreadsheets/d/1O2niEsUFKkzgKPyK30iO558jR4JFCu6jyUv9hjMZDBU/edit#gid=0"",""B6:AF6"")"),"#REF!")</f>
        <v>#REF!</v>
      </c>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t="str">
        <f>IFERROR(__xludf.DUMMYFUNCTION("IMPORTRANGE(""https://docs.google.com/spreadsheets/d/1O2niEsUFKkzgKPyK30iO558jR4JFCu6jyUv9hjMZDBU/edit#gid=0"",""B7:AE7"")"),"#REF!")</f>
        <v>#REF!</v>
      </c>
      <c r="AU19" s="277"/>
      <c r="AV19" s="277"/>
      <c r="AW19" s="277"/>
      <c r="AX19" s="277"/>
      <c r="AY19" s="277"/>
      <c r="AZ19" s="277"/>
      <c r="BA19" s="277"/>
      <c r="BB19" s="277"/>
      <c r="BC19" s="277"/>
      <c r="BD19" s="277"/>
      <c r="BE19" s="277"/>
      <c r="BF19" s="277"/>
      <c r="BG19" s="277"/>
      <c r="BH19" s="277"/>
      <c r="BI19" s="277"/>
      <c r="BJ19" s="277"/>
      <c r="BK19" s="277"/>
      <c r="BL19" s="277"/>
      <c r="BM19" s="277"/>
      <c r="BN19" s="277"/>
      <c r="BO19" s="277"/>
      <c r="BP19" s="277"/>
      <c r="BQ19" s="277"/>
      <c r="BR19" s="277"/>
      <c r="BS19" s="277"/>
      <c r="BT19" s="277"/>
      <c r="BU19" s="277"/>
      <c r="BV19" s="277"/>
      <c r="BW19" s="277"/>
      <c r="BX19" s="277" t="str">
        <f>IFERROR(__xludf.DUMMYFUNCTION("IMPORTRANGE(""https://docs.google.com/spreadsheets/d/1O2niEsUFKkzgKPyK30iO558jR4JFCu6jyUv9hjMZDBU/edit#gid=0"",""B8:AF8"")"),"#REF!")</f>
        <v>#REF!</v>
      </c>
      <c r="BY19" s="277"/>
      <c r="BZ19" s="277"/>
      <c r="CA19" s="277"/>
      <c r="CB19" s="277"/>
      <c r="CC19" s="277"/>
      <c r="CD19" s="277"/>
      <c r="CE19" s="277"/>
      <c r="CF19" s="277"/>
      <c r="CG19" s="277"/>
      <c r="CH19" s="277"/>
      <c r="CI19" s="277"/>
      <c r="CJ19" s="277"/>
      <c r="CK19" s="277"/>
      <c r="CL19" s="277"/>
      <c r="CM19" s="277"/>
      <c r="CN19" s="277"/>
      <c r="CO19" s="277"/>
      <c r="CP19" s="277"/>
      <c r="CQ19" s="277"/>
      <c r="CR19" s="277"/>
      <c r="CS19" s="277"/>
      <c r="CT19" s="277"/>
      <c r="CU19" s="277"/>
      <c r="CV19" s="277"/>
      <c r="CW19" s="277"/>
      <c r="CX19" s="277"/>
      <c r="CY19" s="277"/>
      <c r="CZ19" s="277"/>
      <c r="DA19" s="277"/>
      <c r="DB19" s="277"/>
      <c r="DC19" s="277" t="str">
        <f>IFERROR(__xludf.DUMMYFUNCTION("IMPORTRANGE(""https://docs.google.com/spreadsheets/d/1O2niEsUFKkzgKPyK30iO558jR4JFCu6jyUv9hjMZDBU/edit#gid=0"",""B9:AE9"")"),"#REF!")</f>
        <v>#REF!</v>
      </c>
      <c r="DD19" s="277"/>
      <c r="DE19" s="277"/>
      <c r="DF19" s="277"/>
      <c r="DG19" s="277"/>
      <c r="DH19" s="277"/>
      <c r="DI19" s="277"/>
      <c r="DJ19" s="277"/>
      <c r="DK19" s="277"/>
      <c r="DL19" s="277"/>
      <c r="DM19" s="277"/>
      <c r="DN19" s="277"/>
      <c r="DO19" s="277"/>
      <c r="DP19" s="277"/>
      <c r="DQ19" s="277"/>
      <c r="DR19" s="277"/>
      <c r="DS19" s="277"/>
      <c r="DT19" s="277"/>
      <c r="DU19" s="277"/>
      <c r="DV19" s="277"/>
      <c r="DW19" s="277"/>
      <c r="DX19" s="297"/>
      <c r="DY19" s="297"/>
      <c r="DZ19" s="277"/>
      <c r="EA19" s="277"/>
      <c r="EB19" s="277"/>
      <c r="EC19" s="277"/>
      <c r="ED19" s="277"/>
      <c r="EE19" s="277"/>
      <c r="EF19" s="277"/>
      <c r="EG19" s="277" t="str">
        <f>IFERROR(__xludf.DUMMYFUNCTION("IMPORTRANGE(""https://docs.google.com/spreadsheets/d/1O2niEsUFKkzgKPyK30iO558jR4JFCu6jyUv9hjMZDBU/edit#gid=0"",""B10:AF10"")"),"#REF!")</f>
        <v>#REF!</v>
      </c>
      <c r="EH19" s="277"/>
      <c r="EI19" s="277"/>
      <c r="EJ19" s="277"/>
      <c r="EK19" s="277"/>
      <c r="EL19" s="277"/>
      <c r="EM19" s="277"/>
      <c r="EN19" s="277"/>
      <c r="EO19" s="277"/>
      <c r="EP19" s="277"/>
      <c r="EQ19" s="277"/>
      <c r="ER19" s="277"/>
      <c r="ES19" s="277"/>
      <c r="ET19" s="277"/>
      <c r="EU19" s="277"/>
      <c r="EV19" s="298"/>
      <c r="EW19" s="298"/>
      <c r="EX19" s="298"/>
      <c r="EY19" s="298"/>
      <c r="EZ19" s="298"/>
      <c r="FA19" s="298"/>
      <c r="FB19" s="298"/>
      <c r="FC19" s="277"/>
      <c r="FD19" s="277"/>
      <c r="FE19" s="277"/>
      <c r="FF19" s="277"/>
      <c r="FG19" s="277"/>
      <c r="FH19" s="277"/>
      <c r="FI19" s="277"/>
      <c r="FJ19" s="277"/>
      <c r="FK19" s="277"/>
      <c r="FL19" s="277" t="str">
        <f>IFERROR(__xludf.DUMMYFUNCTION("IMPORTRANGE(""https://docs.google.com/spreadsheets/d/1O2niEsUFKkzgKPyK30iO558jR4JFCu6jyUv9hjMZDBU/edit#gid=0"",""B11:AF11"")"),"#REF!")</f>
        <v>#REF!</v>
      </c>
      <c r="FM19" s="277"/>
      <c r="FN19" s="277"/>
      <c r="FO19" s="277"/>
      <c r="FP19" s="277"/>
      <c r="FQ19" s="277"/>
      <c r="FR19" s="277"/>
      <c r="FS19" s="277"/>
      <c r="FT19" s="277"/>
      <c r="FU19" s="277"/>
      <c r="FV19" s="277"/>
      <c r="FW19" s="277"/>
      <c r="FX19" s="277"/>
      <c r="FY19" s="277"/>
      <c r="FZ19" s="277"/>
      <c r="GA19" s="277"/>
      <c r="GB19" s="277"/>
      <c r="GC19" s="277"/>
      <c r="GD19" s="277"/>
      <c r="GE19" s="277"/>
      <c r="GF19" s="277"/>
      <c r="GG19" s="277"/>
      <c r="GH19" s="277"/>
      <c r="GI19" s="277"/>
      <c r="GJ19" s="277"/>
      <c r="GK19" s="277"/>
      <c r="GL19" s="277"/>
      <c r="GM19" s="277"/>
      <c r="GN19" s="277"/>
      <c r="GO19" s="277"/>
      <c r="GP19" s="277"/>
      <c r="GQ19" s="277" t="str">
        <f>IFERROR(__xludf.DUMMYFUNCTION("IMPORTRANGE(""https://docs.google.com/spreadsheets/d/1O2niEsUFKkzgKPyK30iO558jR4JFCu6jyUv9hjMZDBU/edit#gid=0"",""B12:AE12"")"),"#REF!")</f>
        <v>#REF!</v>
      </c>
      <c r="GR19" s="277"/>
      <c r="GS19" s="277"/>
      <c r="GT19" s="277"/>
      <c r="GU19" s="277"/>
      <c r="GV19" s="277"/>
      <c r="GW19" s="277"/>
      <c r="GX19" s="277"/>
      <c r="GY19" s="277"/>
      <c r="GZ19" s="277"/>
      <c r="HA19" s="277"/>
      <c r="HB19" s="277"/>
      <c r="HC19" s="277"/>
      <c r="HD19" s="277"/>
      <c r="HE19" s="277"/>
      <c r="HF19" s="277"/>
      <c r="HG19" s="277"/>
      <c r="HH19" s="277"/>
      <c r="HI19" s="277"/>
      <c r="HJ19" s="277"/>
      <c r="HK19" s="277"/>
      <c r="HL19" s="277"/>
      <c r="HM19" s="277"/>
      <c r="HN19" s="277"/>
      <c r="HO19" s="277"/>
      <c r="HP19" s="277"/>
      <c r="HQ19" s="277"/>
      <c r="HR19" s="277"/>
      <c r="HS19" s="277"/>
      <c r="HT19" s="277"/>
      <c r="HU19" s="277" t="str">
        <f>IFERROR(__xludf.DUMMYFUNCTION("IMPORTRANGE(""https://docs.google.com/spreadsheets/d/1O2niEsUFKkzgKPyK30iO558jR4JFCu6jyUv9hjMZDBU/edit#gid=0"",""B13:AF13"")"),"#REF!")</f>
        <v>#REF!</v>
      </c>
      <c r="HV19" s="277"/>
      <c r="HW19" s="277"/>
      <c r="HX19" s="277"/>
      <c r="HY19" s="277"/>
      <c r="HZ19" s="277"/>
      <c r="IA19" s="277"/>
      <c r="IB19" s="277"/>
      <c r="IC19" s="277"/>
      <c r="ID19" s="277"/>
      <c r="IE19" s="277"/>
      <c r="IF19" s="277"/>
      <c r="IG19" s="277"/>
      <c r="IH19" s="277"/>
      <c r="II19" s="277"/>
      <c r="IJ19" s="277"/>
      <c r="IK19" s="277"/>
      <c r="IL19" s="277"/>
      <c r="IM19" s="277"/>
      <c r="IN19" s="277"/>
      <c r="IO19" s="277"/>
      <c r="IP19" s="277"/>
      <c r="IQ19" s="277"/>
      <c r="IR19" s="277"/>
      <c r="IS19" s="277"/>
      <c r="IT19" s="277"/>
      <c r="IU19" s="277"/>
      <c r="IV19" s="277"/>
      <c r="IW19" s="277"/>
      <c r="IX19" s="277"/>
      <c r="IY19" s="277"/>
      <c r="IZ19" s="277" t="str">
        <f>IFERROR(__xludf.DUMMYFUNCTION("IMPORTRANGE(""https://docs.google.com/spreadsheets/d/1O2niEsUFKkzgKPyK30iO558jR4JFCu6jyUv9hjMZDBU/edit#gid=0"",""B14:AE14"")"),"#REF!")</f>
        <v>#REF!</v>
      </c>
      <c r="JA19" s="277"/>
      <c r="JB19" s="277"/>
      <c r="JC19" s="277"/>
      <c r="JD19" s="277"/>
      <c r="JE19" s="277"/>
      <c r="JF19" s="277"/>
      <c r="JG19" s="277"/>
      <c r="JH19" s="277"/>
      <c r="JI19" s="277"/>
      <c r="JJ19" s="277"/>
      <c r="JK19" s="277"/>
      <c r="JL19" s="277"/>
      <c r="JM19" s="277"/>
      <c r="JN19" s="277"/>
      <c r="JO19" s="277"/>
      <c r="JP19" s="277"/>
      <c r="JQ19" s="277"/>
      <c r="JR19" s="277"/>
      <c r="JS19" s="277"/>
      <c r="JT19" s="277"/>
      <c r="JU19" s="277"/>
      <c r="JV19" s="277"/>
      <c r="JW19" s="277"/>
      <c r="JX19" s="277"/>
      <c r="JY19" s="277"/>
      <c r="JZ19" s="277"/>
      <c r="KA19" s="277"/>
      <c r="KB19" s="277"/>
      <c r="KC19" s="277"/>
      <c r="KD19" s="277"/>
      <c r="KE19" s="277"/>
      <c r="KF19" s="277"/>
      <c r="KG19" s="277"/>
      <c r="KH19" s="277"/>
      <c r="KI19" s="277"/>
      <c r="KJ19" s="277"/>
      <c r="KK19" s="277"/>
      <c r="KL19" s="277"/>
      <c r="KM19" s="277"/>
      <c r="KN19" s="277"/>
    </row>
    <row r="20">
      <c r="A20" s="291">
        <v>2021.0</v>
      </c>
      <c r="B20" s="296" t="s">
        <v>107</v>
      </c>
      <c r="C20" s="293"/>
      <c r="D20" s="294" t="s">
        <v>105</v>
      </c>
      <c r="E20" s="293"/>
      <c r="F20" s="293"/>
      <c r="G20" s="293"/>
      <c r="H20" s="293"/>
      <c r="J20" s="277"/>
      <c r="K20" s="277"/>
      <c r="L20" s="277"/>
      <c r="M20" s="277"/>
      <c r="N20" s="277"/>
      <c r="O20" s="277" t="str">
        <f>IFERROR(__xludf.DUMMYFUNCTION("IMPORTRANGE(""https://docs.google.com/spreadsheets/d/1m_i8Lcy8_hbhE1tSBU8nio5SJ7_2QHiU_5M_lrQRF6Q/edit#gid=0"",""B6:AF6"")"),"#REF!")</f>
        <v>#REF!</v>
      </c>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t="str">
        <f>IFERROR(__xludf.DUMMYFUNCTION("IMPORTRANGE(""https://docs.google.com/spreadsheets/d/1m_i8Lcy8_hbhE1tSBU8nio5SJ7_2QHiU_5M_lrQRF6Q/edit#gid=0"",""B7:AE7"")"),"#REF!")</f>
        <v>#REF!</v>
      </c>
      <c r="AU20" s="277"/>
      <c r="AV20" s="277"/>
      <c r="AW20" s="277"/>
      <c r="AX20" s="277"/>
      <c r="AY20" s="277"/>
      <c r="AZ20" s="277"/>
      <c r="BA20" s="277"/>
      <c r="BB20" s="277"/>
      <c r="BC20" s="277"/>
      <c r="BD20" s="277"/>
      <c r="BE20" s="277"/>
      <c r="BF20" s="277"/>
      <c r="BG20" s="277"/>
      <c r="BH20" s="277"/>
      <c r="BI20" s="277"/>
      <c r="BJ20" s="277"/>
      <c r="BK20" s="277"/>
      <c r="BL20" s="277"/>
      <c r="BM20" s="277"/>
      <c r="BN20" s="277"/>
      <c r="BO20" s="277"/>
      <c r="BP20" s="277"/>
      <c r="BQ20" s="277"/>
      <c r="BR20" s="277"/>
      <c r="BS20" s="277"/>
      <c r="BT20" s="277"/>
      <c r="BU20" s="277"/>
      <c r="BV20" s="277"/>
      <c r="BW20" s="277"/>
      <c r="BX20" s="277" t="str">
        <f>IFERROR(__xludf.DUMMYFUNCTION("IMPORTRANGE(""https://docs.google.com/spreadsheets/d/1m_i8Lcy8_hbhE1tSBU8nio5SJ7_2QHiU_5M_lrQRF6Q/edit#gid=0"",""B8:AF8"")"),"#REF!")</f>
        <v>#REF!</v>
      </c>
      <c r="BY20" s="277"/>
      <c r="BZ20" s="277"/>
      <c r="CA20" s="277"/>
      <c r="CB20" s="277"/>
      <c r="CC20" s="277"/>
      <c r="CD20" s="277"/>
      <c r="CE20" s="277"/>
      <c r="CF20" s="277"/>
      <c r="CG20" s="277"/>
      <c r="CH20" s="277"/>
      <c r="CI20" s="277"/>
      <c r="CJ20" s="277"/>
      <c r="CK20" s="277"/>
      <c r="CL20" s="277"/>
      <c r="CM20" s="277"/>
      <c r="CN20" s="277"/>
      <c r="CO20" s="277"/>
      <c r="CP20" s="277"/>
      <c r="CQ20" s="277"/>
      <c r="CR20" s="277"/>
      <c r="CS20" s="277"/>
      <c r="CT20" s="277"/>
      <c r="CU20" s="277"/>
      <c r="CV20" s="277"/>
      <c r="CW20" s="277"/>
      <c r="CX20" s="277"/>
      <c r="CY20" s="277"/>
      <c r="CZ20" s="277"/>
      <c r="DA20" s="277"/>
      <c r="DB20" s="277"/>
      <c r="DC20" s="277" t="str">
        <f>IFERROR(__xludf.DUMMYFUNCTION("IMPORTRANGE(""https://docs.google.com/spreadsheets/d/1m_i8Lcy8_hbhE1tSBU8nio5SJ7_2QHiU_5M_lrQRF6Q/edit#gid=0"",""B9:AE9"")"),"#REF!")</f>
        <v>#REF!</v>
      </c>
      <c r="DD20" s="277"/>
      <c r="DE20" s="277"/>
      <c r="DF20" s="277"/>
      <c r="DG20" s="277"/>
      <c r="DH20" s="277"/>
      <c r="DI20" s="277"/>
      <c r="DJ20" s="277"/>
      <c r="DK20" s="277"/>
      <c r="DL20" s="277"/>
      <c r="DM20" s="277"/>
      <c r="DN20" s="277"/>
      <c r="DO20" s="277"/>
      <c r="DP20" s="277"/>
      <c r="DQ20" s="277"/>
      <c r="DR20" s="277"/>
      <c r="DS20" s="277"/>
      <c r="DT20" s="277"/>
      <c r="DU20" s="277"/>
      <c r="DV20" s="277"/>
      <c r="DW20" s="277"/>
      <c r="DX20" s="277"/>
      <c r="DY20" s="277"/>
      <c r="DZ20" s="277"/>
      <c r="EA20" s="277"/>
      <c r="EB20" s="277"/>
      <c r="EC20" s="277"/>
      <c r="ED20" s="277"/>
      <c r="EE20" s="277"/>
      <c r="EF20" s="277"/>
      <c r="EG20" s="277" t="str">
        <f>IFERROR(__xludf.DUMMYFUNCTION("IMPORTRANGE(""https://docs.google.com/spreadsheets/d/1m_i8Lcy8_hbhE1tSBU8nio5SJ7_2QHiU_5M_lrQRF6Q/edit#gid=0"",""B10:AF10"")"),"#REF!")</f>
        <v>#REF!</v>
      </c>
      <c r="EH20" s="277"/>
      <c r="EI20" s="277"/>
      <c r="EJ20" s="277"/>
      <c r="EK20" s="277"/>
      <c r="EL20" s="277"/>
      <c r="EM20" s="277"/>
      <c r="EN20" s="277"/>
      <c r="EO20" s="277"/>
      <c r="EP20" s="277"/>
      <c r="EQ20" s="277"/>
      <c r="ER20" s="277"/>
      <c r="ES20" s="277"/>
      <c r="ET20" s="277"/>
      <c r="EU20" s="277"/>
      <c r="EV20" s="277"/>
      <c r="EW20" s="277"/>
      <c r="EX20" s="277"/>
      <c r="EY20" s="277"/>
      <c r="EZ20" s="277"/>
      <c r="FA20" s="277"/>
      <c r="FB20" s="277"/>
      <c r="FC20" s="277"/>
      <c r="FD20" s="277"/>
      <c r="FE20" s="277"/>
      <c r="FF20" s="277"/>
      <c r="FG20" s="277"/>
      <c r="FH20" s="277"/>
      <c r="FI20" s="277"/>
      <c r="FJ20" s="277"/>
      <c r="FK20" s="277"/>
      <c r="FL20" s="277" t="str">
        <f>IFERROR(__xludf.DUMMYFUNCTION("IMPORTRANGE(""https://docs.google.com/spreadsheets/d/1m_i8Lcy8_hbhE1tSBU8nio5SJ7_2QHiU_5M_lrQRF6Q/edit#gid=0"",""B11:AF11"")"),"#REF!")</f>
        <v>#REF!</v>
      </c>
      <c r="FM20" s="277"/>
      <c r="FN20" s="277"/>
      <c r="FO20" s="277"/>
      <c r="FP20" s="277"/>
      <c r="FQ20" s="277"/>
      <c r="FR20" s="277"/>
      <c r="FS20" s="277"/>
      <c r="FT20" s="277"/>
      <c r="FU20" s="277"/>
      <c r="FV20" s="277"/>
      <c r="FW20" s="277"/>
      <c r="FX20" s="277"/>
      <c r="FY20" s="277"/>
      <c r="FZ20" s="277"/>
      <c r="GA20" s="277"/>
      <c r="GB20" s="277"/>
      <c r="GC20" s="277"/>
      <c r="GD20" s="277"/>
      <c r="GE20" s="277"/>
      <c r="GF20" s="277"/>
      <c r="GG20" s="277"/>
      <c r="GH20" s="277"/>
      <c r="GI20" s="277"/>
      <c r="GJ20" s="277"/>
      <c r="GK20" s="277"/>
      <c r="GL20" s="277"/>
      <c r="GM20" s="277"/>
      <c r="GN20" s="277"/>
      <c r="GO20" s="277"/>
      <c r="GP20" s="277"/>
      <c r="GQ20" s="277" t="str">
        <f>IFERROR(__xludf.DUMMYFUNCTION("IMPORTRANGE(""https://docs.google.com/spreadsheets/d/1m_i8Lcy8_hbhE1tSBU8nio5SJ7_2QHiU_5M_lrQRF6Q/edit#gid=0"",""B12:AE12"")"),"#REF!")</f>
        <v>#REF!</v>
      </c>
      <c r="GR20" s="277"/>
      <c r="GS20" s="277"/>
      <c r="GT20" s="277"/>
      <c r="GU20" s="277"/>
      <c r="GV20" s="277"/>
      <c r="GW20" s="277"/>
      <c r="GX20" s="277"/>
      <c r="GY20" s="277"/>
      <c r="GZ20" s="277"/>
      <c r="HA20" s="277"/>
      <c r="HB20" s="277"/>
      <c r="HC20" s="277"/>
      <c r="HD20" s="277"/>
      <c r="HE20" s="277"/>
      <c r="HF20" s="277"/>
      <c r="HG20" s="277"/>
      <c r="HH20" s="277"/>
      <c r="HI20" s="277"/>
      <c r="HJ20" s="277"/>
      <c r="HK20" s="277"/>
      <c r="HL20" s="277"/>
      <c r="HM20" s="277"/>
      <c r="HN20" s="277"/>
      <c r="HO20" s="277"/>
      <c r="HP20" s="277"/>
      <c r="HQ20" s="277"/>
      <c r="HR20" s="277"/>
      <c r="HS20" s="277"/>
      <c r="HT20" s="277"/>
      <c r="HU20" s="277" t="str">
        <f>IFERROR(__xludf.DUMMYFUNCTION("IMPORTRANGE(""https://docs.google.com/spreadsheets/d/1m_i8Lcy8_hbhE1tSBU8nio5SJ7_2QHiU_5M_lrQRF6Q/edit#gid=0"",""B13:AF13"")"),"#REF!")</f>
        <v>#REF!</v>
      </c>
      <c r="HV20" s="277"/>
      <c r="HW20" s="277"/>
      <c r="HX20" s="277"/>
      <c r="HY20" s="277"/>
      <c r="HZ20" s="277"/>
      <c r="IA20" s="277"/>
      <c r="IB20" s="277"/>
      <c r="IC20" s="277"/>
      <c r="ID20" s="277"/>
      <c r="IE20" s="277"/>
      <c r="IF20" s="277"/>
      <c r="IG20" s="277"/>
      <c r="IH20" s="277"/>
      <c r="II20" s="277"/>
      <c r="IJ20" s="277"/>
      <c r="IK20" s="277"/>
      <c r="IL20" s="277"/>
      <c r="IM20" s="277"/>
      <c r="IN20" s="277"/>
      <c r="IO20" s="277"/>
      <c r="IP20" s="277"/>
      <c r="IQ20" s="277"/>
      <c r="IR20" s="277"/>
      <c r="IS20" s="277"/>
      <c r="IT20" s="277"/>
      <c r="IU20" s="277"/>
      <c r="IV20" s="277"/>
      <c r="IW20" s="277"/>
      <c r="IX20" s="277"/>
      <c r="IY20" s="277"/>
      <c r="IZ20" s="277" t="str">
        <f>IFERROR(__xludf.DUMMYFUNCTION("IMPORTRANGE(""https://docs.google.com/spreadsheets/d/1m_i8Lcy8_hbhE1tSBU8nio5SJ7_2QHiU_5M_lrQRF6Q/edit#gid=0"",""B14:AE14"")"),"#REF!")</f>
        <v>#REF!</v>
      </c>
      <c r="JA20" s="277"/>
      <c r="JB20" s="277"/>
      <c r="JC20" s="277"/>
      <c r="JD20" s="277"/>
      <c r="JE20" s="277"/>
      <c r="JF20" s="277"/>
      <c r="JG20" s="277"/>
      <c r="JH20" s="277"/>
      <c r="JI20" s="277"/>
      <c r="JJ20" s="277"/>
      <c r="JK20" s="277"/>
      <c r="JL20" s="277"/>
      <c r="JM20" s="277"/>
      <c r="JN20" s="277"/>
      <c r="JO20" s="277"/>
      <c r="JP20" s="277"/>
      <c r="JQ20" s="277"/>
      <c r="JR20" s="277"/>
      <c r="JS20" s="277"/>
      <c r="JT20" s="277"/>
      <c r="JU20" s="277"/>
      <c r="JV20" s="277"/>
      <c r="JW20" s="277"/>
      <c r="JX20" s="277"/>
      <c r="JY20" s="277"/>
      <c r="JZ20" s="277"/>
      <c r="KA20" s="277"/>
      <c r="KB20" s="277"/>
      <c r="KC20" s="277"/>
      <c r="KD20" s="277"/>
      <c r="KE20" s="277"/>
      <c r="KF20" s="277"/>
      <c r="KG20" s="277"/>
      <c r="KH20" s="277"/>
      <c r="KI20" s="277"/>
      <c r="KJ20" s="277"/>
      <c r="KK20" s="277"/>
      <c r="KL20" s="277"/>
      <c r="KM20" s="277"/>
      <c r="KN20" s="277"/>
    </row>
    <row r="21">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299"/>
      <c r="BL21" s="299"/>
      <c r="BM21" s="299"/>
      <c r="BN21" s="299"/>
      <c r="BO21" s="299"/>
      <c r="BP21" s="299"/>
      <c r="BQ21" s="299"/>
      <c r="BR21" s="299"/>
      <c r="BS21" s="299"/>
      <c r="BT21" s="299"/>
      <c r="BU21" s="299"/>
      <c r="BV21" s="299"/>
      <c r="BW21" s="299"/>
      <c r="BX21" s="299"/>
      <c r="BY21" s="299"/>
      <c r="BZ21" s="299"/>
      <c r="CA21" s="299"/>
      <c r="CB21" s="299"/>
      <c r="CC21" s="299"/>
      <c r="CD21" s="299"/>
      <c r="CE21" s="299"/>
      <c r="CF21" s="299"/>
      <c r="CG21" s="299"/>
      <c r="CH21" s="299"/>
      <c r="CI21" s="299"/>
      <c r="CJ21" s="299"/>
      <c r="CK21" s="299"/>
      <c r="CL21" s="299"/>
      <c r="CM21" s="299"/>
      <c r="CN21" s="299"/>
      <c r="CO21" s="299"/>
      <c r="CP21" s="299"/>
      <c r="CQ21" s="299"/>
      <c r="CR21" s="299"/>
      <c r="CS21" s="299"/>
      <c r="CT21" s="299"/>
      <c r="CU21" s="299"/>
      <c r="CV21" s="299"/>
      <c r="CW21" s="299"/>
      <c r="CX21" s="299"/>
      <c r="CY21" s="299"/>
      <c r="CZ21" s="299"/>
      <c r="DA21" s="299"/>
      <c r="DB21" s="299"/>
      <c r="DC21" s="299"/>
      <c r="DD21" s="299"/>
      <c r="DE21" s="299"/>
      <c r="DF21" s="299"/>
      <c r="DG21" s="299"/>
      <c r="DH21" s="299"/>
      <c r="DI21" s="299"/>
      <c r="DJ21" s="299"/>
      <c r="DK21" s="299"/>
      <c r="DL21" s="299"/>
      <c r="DM21" s="299"/>
      <c r="DN21" s="299"/>
      <c r="DO21" s="299"/>
      <c r="DP21" s="299"/>
      <c r="DQ21" s="299"/>
      <c r="DR21" s="299"/>
      <c r="DS21" s="299"/>
      <c r="DT21" s="299"/>
      <c r="DU21" s="299"/>
      <c r="DV21" s="299"/>
      <c r="DW21" s="299"/>
      <c r="DX21" s="299"/>
      <c r="DY21" s="299"/>
      <c r="DZ21" s="299"/>
      <c r="EA21" s="299"/>
      <c r="EB21" s="299"/>
      <c r="EC21" s="299"/>
      <c r="ED21" s="299"/>
      <c r="EE21" s="299"/>
      <c r="EF21" s="299"/>
      <c r="EG21" s="299"/>
      <c r="EH21" s="299"/>
      <c r="EI21" s="299"/>
      <c r="EJ21" s="299"/>
      <c r="EK21" s="299"/>
      <c r="EL21" s="299"/>
      <c r="EM21" s="299"/>
      <c r="EN21" s="299"/>
      <c r="EO21" s="299"/>
      <c r="EP21" s="299"/>
      <c r="EQ21" s="299"/>
      <c r="ER21" s="299"/>
      <c r="ES21" s="299"/>
      <c r="ET21" s="299"/>
      <c r="EU21" s="299"/>
      <c r="EV21" s="299"/>
      <c r="EW21" s="299"/>
      <c r="EX21" s="299"/>
      <c r="EY21" s="299"/>
      <c r="EZ21" s="299"/>
      <c r="FA21" s="299"/>
      <c r="FB21" s="299"/>
      <c r="FC21" s="299"/>
      <c r="FD21" s="299"/>
      <c r="FE21" s="299"/>
      <c r="FF21" s="299"/>
      <c r="FG21" s="299"/>
      <c r="FH21" s="299"/>
      <c r="FI21" s="299"/>
      <c r="FJ21" s="299"/>
      <c r="FK21" s="299"/>
      <c r="FL21" s="299"/>
      <c r="FM21" s="299"/>
      <c r="FN21" s="299"/>
      <c r="FO21" s="299"/>
      <c r="FP21" s="299"/>
      <c r="FQ21" s="299"/>
      <c r="FR21" s="299"/>
      <c r="FS21" s="299"/>
      <c r="FT21" s="299"/>
      <c r="FU21" s="299"/>
      <c r="FV21" s="299"/>
      <c r="FW21" s="299"/>
      <c r="FX21" s="299"/>
      <c r="FY21" s="299"/>
      <c r="FZ21" s="299"/>
      <c r="GA21" s="299"/>
      <c r="GB21" s="299"/>
      <c r="GC21" s="299"/>
      <c r="GD21" s="299"/>
      <c r="GE21" s="299"/>
      <c r="GF21" s="299"/>
      <c r="GG21" s="299"/>
      <c r="GH21" s="299"/>
      <c r="GI21" s="299"/>
      <c r="GJ21" s="299"/>
      <c r="GK21" s="299"/>
      <c r="GL21" s="299"/>
      <c r="GM21" s="299"/>
      <c r="GN21" s="299"/>
      <c r="GO21" s="299"/>
      <c r="GP21" s="299"/>
      <c r="GQ21" s="299"/>
      <c r="GR21" s="299"/>
      <c r="GS21" s="299"/>
      <c r="GT21" s="299"/>
      <c r="GU21" s="299"/>
      <c r="GV21" s="299"/>
      <c r="GW21" s="299"/>
      <c r="GX21" s="299"/>
      <c r="GY21" s="299"/>
      <c r="GZ21" s="299"/>
      <c r="HA21" s="299"/>
      <c r="HB21" s="299"/>
      <c r="HC21" s="299"/>
      <c r="HD21" s="299"/>
      <c r="HE21" s="299"/>
      <c r="HF21" s="299"/>
      <c r="HG21" s="299"/>
      <c r="HH21" s="299"/>
      <c r="HI21" s="299"/>
      <c r="HJ21" s="299"/>
      <c r="HK21" s="299"/>
      <c r="HL21" s="299"/>
      <c r="HM21" s="299"/>
      <c r="HN21" s="299"/>
      <c r="HO21" s="299"/>
      <c r="HP21" s="299"/>
      <c r="HQ21" s="299"/>
      <c r="HR21" s="299"/>
      <c r="HS21" s="299"/>
      <c r="HT21" s="299"/>
      <c r="HU21" s="299"/>
      <c r="HV21" s="299"/>
      <c r="HW21" s="299"/>
      <c r="HX21" s="299"/>
      <c r="HY21" s="299"/>
      <c r="HZ21" s="299"/>
      <c r="IA21" s="299"/>
      <c r="IB21" s="299"/>
      <c r="IC21" s="299"/>
      <c r="ID21" s="299"/>
      <c r="IE21" s="299"/>
      <c r="IF21" s="299"/>
      <c r="IG21" s="299"/>
      <c r="IH21" s="299"/>
      <c r="II21" s="299"/>
      <c r="IJ21" s="299"/>
      <c r="IK21" s="299"/>
      <c r="IL21" s="299"/>
      <c r="IM21" s="299"/>
      <c r="IN21" s="299"/>
      <c r="IO21" s="299"/>
      <c r="IP21" s="299"/>
      <c r="IQ21" s="299"/>
      <c r="IR21" s="299"/>
      <c r="IS21" s="299"/>
      <c r="IT21" s="299"/>
      <c r="IU21" s="299"/>
      <c r="IV21" s="299"/>
      <c r="IW21" s="299"/>
      <c r="IX21" s="299"/>
      <c r="IY21" s="299"/>
      <c r="IZ21" s="299"/>
      <c r="JA21" s="299"/>
      <c r="JB21" s="299"/>
      <c r="JC21" s="299"/>
      <c r="JD21" s="299"/>
      <c r="JE21" s="299"/>
      <c r="JF21" s="299"/>
      <c r="JG21" s="299"/>
      <c r="JH21" s="299"/>
      <c r="JI21" s="299"/>
      <c r="JJ21" s="299"/>
      <c r="JK21" s="299"/>
      <c r="JL21" s="299"/>
      <c r="JM21" s="299"/>
      <c r="JN21" s="299"/>
      <c r="JO21" s="299"/>
      <c r="JP21" s="299"/>
      <c r="JQ21" s="299"/>
      <c r="JR21" s="299"/>
      <c r="JS21" s="299"/>
      <c r="JT21" s="299"/>
      <c r="JU21" s="299"/>
      <c r="JV21" s="299"/>
      <c r="JW21" s="299"/>
      <c r="JX21" s="299"/>
      <c r="JY21" s="299"/>
      <c r="JZ21" s="299"/>
      <c r="KA21" s="299"/>
      <c r="KB21" s="299"/>
      <c r="KC21" s="299"/>
      <c r="KD21" s="299"/>
      <c r="KE21" s="299"/>
      <c r="KF21" s="299"/>
      <c r="KG21" s="299"/>
      <c r="KH21" s="299"/>
      <c r="KI21" s="299"/>
      <c r="KJ21" s="299"/>
      <c r="KK21" s="299"/>
      <c r="KL21" s="299"/>
      <c r="KM21" s="299"/>
      <c r="KN21" s="299"/>
    </row>
    <row r="22">
      <c r="A22" s="300"/>
      <c r="B22" s="301" t="s">
        <v>108</v>
      </c>
      <c r="C22" s="300"/>
      <c r="D22" s="300"/>
      <c r="E22" s="300"/>
      <c r="F22" s="300"/>
      <c r="G22" s="300"/>
      <c r="H22" s="300"/>
      <c r="I22" s="300"/>
      <c r="J22" s="300"/>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0"/>
      <c r="BH22" s="300"/>
      <c r="BI22" s="300"/>
      <c r="BJ22" s="300"/>
      <c r="BK22" s="300"/>
      <c r="BL22" s="300"/>
      <c r="BM22" s="300"/>
      <c r="BN22" s="300"/>
      <c r="BO22" s="300"/>
      <c r="BP22" s="300"/>
      <c r="BQ22" s="300"/>
      <c r="BR22" s="300"/>
      <c r="BS22" s="300"/>
      <c r="BT22" s="300"/>
      <c r="BU22" s="300"/>
      <c r="BV22" s="300"/>
      <c r="BW22" s="300"/>
      <c r="BX22" s="300"/>
      <c r="BY22" s="300"/>
      <c r="BZ22" s="300"/>
      <c r="CA22" s="300"/>
      <c r="CB22" s="300"/>
      <c r="CC22" s="300"/>
      <c r="CD22" s="300"/>
      <c r="CE22" s="300"/>
      <c r="CF22" s="300"/>
      <c r="CG22" s="300"/>
      <c r="CH22" s="300"/>
      <c r="CI22" s="300"/>
      <c r="CJ22" s="300"/>
      <c r="CK22" s="300"/>
      <c r="CL22" s="300"/>
      <c r="CM22" s="300"/>
      <c r="CN22" s="300"/>
      <c r="CO22" s="300"/>
      <c r="CP22" s="300"/>
      <c r="CQ22" s="300"/>
      <c r="CR22" s="300"/>
      <c r="CS22" s="300"/>
      <c r="CT22" s="300"/>
      <c r="CU22" s="300"/>
      <c r="CV22" s="300"/>
      <c r="CW22" s="300"/>
      <c r="CX22" s="300"/>
      <c r="CY22" s="300"/>
      <c r="CZ22" s="300"/>
      <c r="DA22" s="300"/>
      <c r="DB22" s="300"/>
      <c r="DC22" s="300"/>
      <c r="DD22" s="300"/>
      <c r="DE22" s="300"/>
      <c r="DF22" s="300"/>
      <c r="DG22" s="300"/>
      <c r="DH22" s="300"/>
      <c r="DI22" s="300"/>
      <c r="DJ22" s="300"/>
      <c r="DK22" s="300"/>
      <c r="DL22" s="300"/>
      <c r="DM22" s="300"/>
      <c r="DN22" s="300"/>
      <c r="DO22" s="300"/>
      <c r="DP22" s="300"/>
      <c r="DQ22" s="300"/>
      <c r="DR22" s="300"/>
      <c r="DS22" s="300"/>
      <c r="DT22" s="300"/>
      <c r="DU22" s="300"/>
      <c r="DV22" s="300"/>
      <c r="DW22" s="300"/>
      <c r="DX22" s="300"/>
      <c r="DY22" s="300"/>
      <c r="DZ22" s="300"/>
      <c r="EA22" s="300"/>
      <c r="EB22" s="300"/>
      <c r="EC22" s="300"/>
      <c r="ED22" s="300"/>
      <c r="EE22" s="300"/>
      <c r="EF22" s="300"/>
      <c r="EG22" s="300"/>
      <c r="EH22" s="300"/>
      <c r="EI22" s="300"/>
      <c r="EJ22" s="300"/>
      <c r="EK22" s="300"/>
      <c r="EL22" s="300"/>
      <c r="EM22" s="300"/>
      <c r="EN22" s="300"/>
      <c r="EO22" s="300"/>
      <c r="EP22" s="300"/>
      <c r="EQ22" s="300"/>
      <c r="ER22" s="300"/>
      <c r="ES22" s="300"/>
      <c r="ET22" s="300"/>
      <c r="EU22" s="300"/>
      <c r="EV22" s="300"/>
      <c r="EW22" s="300"/>
      <c r="EX22" s="300"/>
      <c r="EY22" s="300"/>
      <c r="EZ22" s="300"/>
      <c r="FA22" s="300"/>
      <c r="FB22" s="300"/>
      <c r="FC22" s="300"/>
      <c r="FD22" s="300"/>
      <c r="FE22" s="300"/>
      <c r="FF22" s="300"/>
      <c r="FG22" s="300"/>
      <c r="FH22" s="300"/>
      <c r="FI22" s="300"/>
      <c r="FJ22" s="300"/>
      <c r="FK22" s="300"/>
      <c r="FL22" s="300"/>
      <c r="FM22" s="300"/>
      <c r="FN22" s="300"/>
      <c r="FO22" s="300"/>
      <c r="FP22" s="300"/>
      <c r="FQ22" s="300"/>
      <c r="FR22" s="300"/>
      <c r="FS22" s="300"/>
      <c r="FT22" s="300"/>
      <c r="FU22" s="300"/>
      <c r="FV22" s="300"/>
      <c r="FW22" s="300"/>
      <c r="FX22" s="300"/>
      <c r="FY22" s="300"/>
      <c r="FZ22" s="300"/>
      <c r="GA22" s="300"/>
      <c r="GB22" s="300"/>
      <c r="GC22" s="300"/>
      <c r="GD22" s="300"/>
      <c r="GE22" s="300"/>
      <c r="GF22" s="300"/>
      <c r="GG22" s="300"/>
      <c r="GH22" s="300"/>
      <c r="GI22" s="300"/>
      <c r="GJ22" s="300"/>
      <c r="GK22" s="300"/>
      <c r="GL22" s="300"/>
      <c r="GM22" s="300"/>
      <c r="GN22" s="300"/>
      <c r="GO22" s="300"/>
      <c r="GP22" s="300"/>
      <c r="GQ22" s="300"/>
      <c r="GR22" s="300"/>
      <c r="GS22" s="300"/>
      <c r="GT22" s="300"/>
      <c r="GU22" s="300"/>
      <c r="GV22" s="300"/>
      <c r="GW22" s="300"/>
      <c r="GX22" s="300"/>
      <c r="GY22" s="300"/>
      <c r="GZ22" s="300"/>
      <c r="HA22" s="300"/>
      <c r="HB22" s="300"/>
      <c r="HC22" s="300"/>
      <c r="HD22" s="300"/>
      <c r="HE22" s="300"/>
      <c r="HF22" s="300"/>
      <c r="HG22" s="300"/>
      <c r="HH22" s="300"/>
      <c r="HI22" s="300"/>
      <c r="HJ22" s="300"/>
      <c r="HK22" s="300"/>
      <c r="HL22" s="300"/>
      <c r="HM22" s="300"/>
      <c r="HN22" s="300"/>
      <c r="HO22" s="300"/>
      <c r="HP22" s="300"/>
      <c r="HQ22" s="300"/>
      <c r="HR22" s="300"/>
      <c r="HS22" s="300"/>
      <c r="HT22" s="300"/>
      <c r="HU22" s="300"/>
      <c r="HV22" s="300"/>
      <c r="HW22" s="300"/>
      <c r="HX22" s="300"/>
      <c r="HY22" s="300"/>
      <c r="HZ22" s="300"/>
      <c r="IA22" s="300"/>
      <c r="IB22" s="300"/>
      <c r="IC22" s="300"/>
      <c r="ID22" s="300"/>
      <c r="IE22" s="300"/>
      <c r="IF22" s="300"/>
      <c r="IG22" s="300"/>
      <c r="IH22" s="300"/>
      <c r="II22" s="300"/>
      <c r="IJ22" s="300"/>
      <c r="IK22" s="300"/>
      <c r="IL22" s="300"/>
      <c r="IM22" s="300"/>
      <c r="IN22" s="300"/>
      <c r="IO22" s="300"/>
      <c r="IP22" s="300"/>
      <c r="IQ22" s="300"/>
      <c r="IR22" s="300"/>
      <c r="IS22" s="300"/>
      <c r="IT22" s="300"/>
      <c r="IU22" s="300"/>
      <c r="IV22" s="300"/>
      <c r="IW22" s="300"/>
      <c r="IX22" s="300"/>
      <c r="IY22" s="300"/>
      <c r="IZ22" s="300"/>
      <c r="JA22" s="300"/>
      <c r="JB22" s="300"/>
      <c r="JC22" s="300"/>
      <c r="JD22" s="300"/>
      <c r="JE22" s="300"/>
      <c r="JF22" s="300"/>
      <c r="JG22" s="300"/>
      <c r="JH22" s="300"/>
      <c r="JI22" s="300"/>
      <c r="JJ22" s="300"/>
      <c r="JK22" s="300"/>
      <c r="JL22" s="300"/>
      <c r="JM22" s="300"/>
      <c r="JN22" s="300"/>
      <c r="JO22" s="300"/>
      <c r="JP22" s="300"/>
      <c r="JQ22" s="300"/>
      <c r="JR22" s="300"/>
      <c r="JS22" s="300"/>
      <c r="JT22" s="300"/>
      <c r="JU22" s="300"/>
      <c r="JV22" s="300"/>
      <c r="JW22" s="300"/>
      <c r="JX22" s="300"/>
      <c r="JY22" s="300"/>
      <c r="JZ22" s="300"/>
      <c r="KA22" s="300"/>
      <c r="KB22" s="300"/>
      <c r="KC22" s="300"/>
      <c r="KD22" s="300"/>
      <c r="KE22" s="300"/>
      <c r="KF22" s="300"/>
      <c r="KG22" s="300"/>
      <c r="KH22" s="300"/>
      <c r="KI22" s="300"/>
      <c r="KJ22" s="300"/>
      <c r="KK22" s="300"/>
      <c r="KL22" s="300"/>
      <c r="KM22" s="300"/>
      <c r="KN22" s="300"/>
    </row>
    <row r="23">
      <c r="A23" s="237">
        <v>2009.0</v>
      </c>
      <c r="B23" s="302" t="s">
        <v>109</v>
      </c>
      <c r="D23" s="237" t="s">
        <v>110</v>
      </c>
      <c r="I23" s="295" t="s">
        <v>97</v>
      </c>
      <c r="J23" s="277"/>
      <c r="K23" s="277"/>
      <c r="L23" s="277"/>
      <c r="M23" s="277"/>
      <c r="N23" s="277"/>
      <c r="O23" s="277" t="str">
        <f>IFERROR(__xludf.DUMMYFUNCTION("IMPORTRANGE(""https://docs.google.com/spreadsheets/d/1VAXgZXYlX82TstuhNnHjznn-ZdNBZeTFT_NGF2FH1zM/edit#gid=0"",""B6:AF6"")"),"#REF!")</f>
        <v>#REF!</v>
      </c>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t="str">
        <f>IFERROR(__xludf.DUMMYFUNCTION("IMPORTRANGE(""https://docs.google.com/spreadsheets/d/1VAXgZXYlX82TstuhNnHjznn-ZdNBZeTFT_NGF2FH1zM/edit#gid=0"",""B7:AE7"")"),"#REF!")</f>
        <v>#REF!</v>
      </c>
      <c r="AU23" s="277"/>
      <c r="AV23" s="277"/>
      <c r="AW23" s="277"/>
      <c r="AX23" s="277"/>
      <c r="AY23" s="277"/>
      <c r="AZ23" s="277"/>
      <c r="BA23" s="277"/>
      <c r="BB23" s="277"/>
      <c r="BC23" s="277"/>
      <c r="BD23" s="277"/>
      <c r="BE23" s="277"/>
      <c r="BF23" s="277"/>
      <c r="BG23" s="277"/>
      <c r="BH23" s="277"/>
      <c r="BI23" s="277"/>
      <c r="BJ23" s="277"/>
      <c r="BK23" s="277"/>
      <c r="BL23" s="277"/>
      <c r="BM23" s="277"/>
      <c r="BN23" s="277"/>
      <c r="BO23" s="277"/>
      <c r="BP23" s="277"/>
      <c r="BQ23" s="277"/>
      <c r="BR23" s="277"/>
      <c r="BS23" s="277"/>
      <c r="BT23" s="277"/>
      <c r="BU23" s="277"/>
      <c r="BV23" s="277"/>
      <c r="BW23" s="277"/>
      <c r="BX23" s="277" t="str">
        <f>IFERROR(__xludf.DUMMYFUNCTION("IMPORTRANGE(""https://docs.google.com/spreadsheets/d/1VAXgZXYlX82TstuhNnHjznn-ZdNBZeTFT_NGF2FH1zM/edit#gid=0"",""B8:AF8"")"),"#REF!")</f>
        <v>#REF!</v>
      </c>
      <c r="BY23" s="277"/>
      <c r="BZ23" s="277"/>
      <c r="CA23" s="277"/>
      <c r="CB23" s="277"/>
      <c r="CC23" s="277"/>
      <c r="CD23" s="277"/>
      <c r="CE23" s="277"/>
      <c r="CF23" s="277"/>
      <c r="CG23" s="277"/>
      <c r="CH23" s="277"/>
      <c r="CI23" s="277"/>
      <c r="CJ23" s="277"/>
      <c r="CK23" s="277"/>
      <c r="CL23" s="277"/>
      <c r="CM23" s="277"/>
      <c r="CN23" s="277"/>
      <c r="CO23" s="277"/>
      <c r="CP23" s="277"/>
      <c r="CQ23" s="277"/>
      <c r="CR23" s="277"/>
      <c r="CS23" s="277"/>
      <c r="CT23" s="277"/>
      <c r="CU23" s="277"/>
      <c r="CV23" s="277"/>
      <c r="CW23" s="277"/>
      <c r="CX23" s="277"/>
      <c r="CY23" s="277"/>
      <c r="CZ23" s="277"/>
      <c r="DA23" s="277"/>
      <c r="DB23" s="277"/>
      <c r="DC23" s="277" t="str">
        <f>IFERROR(__xludf.DUMMYFUNCTION("IMPORTRANGE(""https://docs.google.com/spreadsheets/d/1VAXgZXYlX82TstuhNnHjznn-ZdNBZeTFT_NGF2FH1zM/edit#gid=0"",""B9:AE9"")"),"#REF!")</f>
        <v>#REF!</v>
      </c>
      <c r="DD23" s="277"/>
      <c r="DE23" s="277"/>
      <c r="DF23" s="277"/>
      <c r="DG23" s="277"/>
      <c r="DH23" s="277"/>
      <c r="DI23" s="277"/>
      <c r="DJ23" s="277"/>
      <c r="DK23" s="277"/>
      <c r="DL23" s="277"/>
      <c r="DM23" s="277"/>
      <c r="DN23" s="277"/>
      <c r="DO23" s="277"/>
      <c r="DP23" s="277"/>
      <c r="DQ23" s="277"/>
      <c r="DR23" s="277"/>
      <c r="DS23" s="277"/>
      <c r="DT23" s="277"/>
      <c r="DU23" s="277"/>
      <c r="DV23" s="277"/>
      <c r="DW23" s="277"/>
      <c r="DX23" s="277"/>
      <c r="DY23" s="277"/>
      <c r="DZ23" s="277"/>
      <c r="EA23" s="277"/>
      <c r="EB23" s="277"/>
      <c r="EC23" s="277"/>
      <c r="ED23" s="277"/>
      <c r="EE23" s="277"/>
      <c r="EF23" s="277"/>
      <c r="EG23" s="277" t="str">
        <f>IFERROR(__xludf.DUMMYFUNCTION("IMPORTRANGE(""https://docs.google.com/spreadsheets/d/1VAXgZXYlX82TstuhNnHjznn-ZdNBZeTFT_NGF2FH1zM/edit#gid=0"",""B10:AF10"")"),"#REF!")</f>
        <v>#REF!</v>
      </c>
      <c r="EH23" s="277"/>
      <c r="EI23" s="277"/>
      <c r="EJ23" s="277"/>
      <c r="EK23" s="277"/>
      <c r="EL23" s="277"/>
      <c r="EM23" s="277"/>
      <c r="EN23" s="277"/>
      <c r="EO23" s="277"/>
      <c r="EP23" s="277"/>
      <c r="EQ23" s="277"/>
      <c r="ER23" s="277"/>
      <c r="ES23" s="277"/>
      <c r="ET23" s="277"/>
      <c r="EU23" s="277"/>
      <c r="EV23" s="277"/>
      <c r="EW23" s="277"/>
      <c r="EX23" s="277"/>
      <c r="EY23" s="277"/>
      <c r="EZ23" s="277"/>
      <c r="FA23" s="277"/>
      <c r="FB23" s="277"/>
      <c r="FC23" s="277"/>
      <c r="FD23" s="277"/>
      <c r="FE23" s="277"/>
      <c r="FF23" s="277"/>
      <c r="FG23" s="277"/>
      <c r="FH23" s="277"/>
      <c r="FI23" s="277"/>
      <c r="FJ23" s="277"/>
      <c r="FK23" s="277"/>
      <c r="FL23" s="277" t="str">
        <f>IFERROR(__xludf.DUMMYFUNCTION("IMPORTRANGE(""https://docs.google.com/spreadsheets/d/1VAXgZXYlX82TstuhNnHjznn-ZdNBZeTFT_NGF2FH1zM/edit#gid=0"",""B11:AF11"")"),"#REF!")</f>
        <v>#REF!</v>
      </c>
      <c r="FM23" s="277"/>
      <c r="FN23" s="277"/>
      <c r="FO23" s="277"/>
      <c r="FP23" s="277"/>
      <c r="FQ23" s="277"/>
      <c r="FR23" s="277"/>
      <c r="FS23" s="277"/>
      <c r="FT23" s="277"/>
      <c r="FU23" s="277"/>
      <c r="FV23" s="277"/>
      <c r="FW23" s="277"/>
      <c r="FX23" s="277"/>
      <c r="FY23" s="277"/>
      <c r="FZ23" s="277"/>
      <c r="GA23" s="277"/>
      <c r="GB23" s="277"/>
      <c r="GC23" s="277"/>
      <c r="GD23" s="277"/>
      <c r="GE23" s="277"/>
      <c r="GF23" s="277"/>
      <c r="GG23" s="277"/>
      <c r="GH23" s="277"/>
      <c r="GI23" s="277"/>
      <c r="GJ23" s="277"/>
      <c r="GK23" s="277"/>
      <c r="GL23" s="277"/>
      <c r="GM23" s="277"/>
      <c r="GN23" s="277"/>
      <c r="GO23" s="277"/>
      <c r="GP23" s="277"/>
      <c r="GQ23" s="277" t="str">
        <f>IFERROR(__xludf.DUMMYFUNCTION("IMPORTRANGE(""https://docs.google.com/spreadsheets/d/1VAXgZXYlX82TstuhNnHjznn-ZdNBZeTFT_NGF2FH1zM/edit#gid=0"",""B12:AE12"")"),"#REF!")</f>
        <v>#REF!</v>
      </c>
      <c r="GR23" s="277"/>
      <c r="GS23" s="277"/>
      <c r="GT23" s="277"/>
      <c r="GU23" s="277"/>
      <c r="GV23" s="277"/>
      <c r="GW23" s="277"/>
      <c r="GX23" s="277"/>
      <c r="GY23" s="277"/>
      <c r="GZ23" s="277"/>
      <c r="HA23" s="277"/>
      <c r="HB23" s="277"/>
      <c r="HC23" s="277"/>
      <c r="HD23" s="277"/>
      <c r="HE23" s="277"/>
      <c r="HF23" s="277"/>
      <c r="HG23" s="277"/>
      <c r="HH23" s="277"/>
      <c r="HI23" s="277"/>
      <c r="HJ23" s="277"/>
      <c r="HK23" s="277"/>
      <c r="HL23" s="277"/>
      <c r="HM23" s="277"/>
      <c r="HN23" s="277"/>
      <c r="HO23" s="277"/>
      <c r="HP23" s="277"/>
      <c r="HQ23" s="277"/>
      <c r="HR23" s="277"/>
      <c r="HS23" s="277"/>
      <c r="HT23" s="277"/>
      <c r="HU23" s="277" t="str">
        <f>IFERROR(__xludf.DUMMYFUNCTION("IMPORTRANGE(""https://docs.google.com/spreadsheets/d/1VAXgZXYlX82TstuhNnHjznn-ZdNBZeTFT_NGF2FH1zM/edit#gid=0"",""B13:AF13"")"),"#REF!")</f>
        <v>#REF!</v>
      </c>
      <c r="HV23" s="277"/>
      <c r="HW23" s="277"/>
      <c r="HX23" s="277"/>
      <c r="HY23" s="277"/>
      <c r="HZ23" s="277"/>
      <c r="IA23" s="277"/>
      <c r="IB23" s="277"/>
      <c r="IC23" s="277"/>
      <c r="ID23" s="277"/>
      <c r="IE23" s="277"/>
      <c r="IF23" s="277"/>
      <c r="IG23" s="277"/>
      <c r="IH23" s="277"/>
      <c r="II23" s="277"/>
      <c r="IJ23" s="277"/>
      <c r="IK23" s="277"/>
      <c r="IL23" s="277"/>
      <c r="IM23" s="277"/>
      <c r="IN23" s="277"/>
      <c r="IO23" s="277"/>
      <c r="IP23" s="277"/>
      <c r="IQ23" s="277"/>
      <c r="IR23" s="277"/>
      <c r="IS23" s="277"/>
      <c r="IT23" s="277"/>
      <c r="IU23" s="277"/>
      <c r="IV23" s="277"/>
      <c r="IW23" s="277"/>
      <c r="IX23" s="277"/>
      <c r="IY23" s="277"/>
      <c r="IZ23" s="277" t="str">
        <f>IFERROR(__xludf.DUMMYFUNCTION("IMPORTRANGE(""https://docs.google.com/spreadsheets/d/1VAXgZXYlX82TstuhNnHjznn-ZdNBZeTFT_NGF2FH1zM/edit#gid=0"",""B14:AE14"")"),"#REF!")</f>
        <v>#REF!</v>
      </c>
      <c r="JA23" s="277"/>
      <c r="JB23" s="277"/>
      <c r="JC23" s="277"/>
      <c r="JD23" s="277"/>
      <c r="JE23" s="277"/>
      <c r="JF23" s="277"/>
      <c r="JG23" s="277"/>
      <c r="JH23" s="277"/>
      <c r="JI23" s="277"/>
      <c r="JJ23" s="277"/>
      <c r="JK23" s="277"/>
      <c r="JL23" s="277"/>
      <c r="JM23" s="277"/>
      <c r="JN23" s="277"/>
      <c r="JO23" s="277"/>
      <c r="JP23" s="277"/>
      <c r="JQ23" s="277"/>
      <c r="JR23" s="277"/>
      <c r="JS23" s="277"/>
      <c r="JT23" s="277"/>
      <c r="JU23" s="277"/>
      <c r="JV23" s="277"/>
      <c r="JW23" s="277"/>
      <c r="JX23" s="277"/>
      <c r="JY23" s="277"/>
      <c r="JZ23" s="277"/>
      <c r="KA23" s="277"/>
      <c r="KB23" s="277"/>
      <c r="KC23" s="277"/>
      <c r="KD23" s="277"/>
      <c r="KE23" s="277"/>
      <c r="KF23" s="277"/>
      <c r="KG23" s="277"/>
      <c r="KH23" s="277"/>
      <c r="KI23" s="277"/>
      <c r="KJ23" s="277"/>
      <c r="KK23" s="277"/>
      <c r="KL23" s="277"/>
      <c r="KM23" s="277"/>
      <c r="KN23" s="277"/>
    </row>
    <row r="24">
      <c r="A24" s="237">
        <v>2007.0</v>
      </c>
      <c r="B24" s="302" t="s">
        <v>111</v>
      </c>
      <c r="D24" s="237" t="s">
        <v>110</v>
      </c>
      <c r="I24" s="295" t="s">
        <v>97</v>
      </c>
      <c r="J24" s="277"/>
      <c r="K24" s="277"/>
      <c r="L24" s="277"/>
      <c r="M24" s="277"/>
      <c r="N24" s="277"/>
      <c r="O24" s="277" t="str">
        <f>IFERROR(__xludf.DUMMYFUNCTION("IMPORTRANGE(""https://docs.google.com/spreadsheets/d/1VAXgZXYlX82TstuhNnHjznn-ZdNBZeTFT_NGF2FH1zM/edit#gid=0"",""B6:AF6"")"),"#REF!")</f>
        <v>#REF!</v>
      </c>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t="str">
        <f>IFERROR(__xludf.DUMMYFUNCTION("IMPORTRANGE(""https://docs.google.com/spreadsheets/d/1VAXgZXYlX82TstuhNnHjznn-ZdNBZeTFT_NGF2FH1zM/edit#gid=0"",""B7:AE7"")"),"#REF!")</f>
        <v>#REF!</v>
      </c>
      <c r="AU24" s="277"/>
      <c r="AV24" s="277"/>
      <c r="AW24" s="277"/>
      <c r="AX24" s="277"/>
      <c r="AY24" s="277"/>
      <c r="AZ24" s="277"/>
      <c r="BA24" s="277"/>
      <c r="BB24" s="277"/>
      <c r="BC24" s="277"/>
      <c r="BD24" s="277"/>
      <c r="BE24" s="277"/>
      <c r="BF24" s="277"/>
      <c r="BG24" s="277"/>
      <c r="BH24" s="277"/>
      <c r="BI24" s="277"/>
      <c r="BJ24" s="277"/>
      <c r="BK24" s="277"/>
      <c r="BL24" s="277"/>
      <c r="BM24" s="277"/>
      <c r="BN24" s="277"/>
      <c r="BO24" s="277"/>
      <c r="BP24" s="277"/>
      <c r="BQ24" s="277"/>
      <c r="BR24" s="277"/>
      <c r="BS24" s="277"/>
      <c r="BT24" s="277"/>
      <c r="BU24" s="277"/>
      <c r="BV24" s="277"/>
      <c r="BW24" s="277"/>
      <c r="BX24" s="277" t="str">
        <f>IFERROR(__xludf.DUMMYFUNCTION("IMPORTRANGE(""https://docs.google.com/spreadsheets/d/1VAXgZXYlX82TstuhNnHjznn-ZdNBZeTFT_NGF2FH1zM/edit#gid=0"",""B8:AF8"")"),"#REF!")</f>
        <v>#REF!</v>
      </c>
      <c r="BY24" s="277"/>
      <c r="BZ24" s="277"/>
      <c r="CA24" s="277"/>
      <c r="CB24" s="277"/>
      <c r="CC24" s="277"/>
      <c r="CD24" s="277"/>
      <c r="CE24" s="277"/>
      <c r="CF24" s="277"/>
      <c r="CG24" s="277"/>
      <c r="CH24" s="277"/>
      <c r="CI24" s="277"/>
      <c r="CJ24" s="277"/>
      <c r="CK24" s="277"/>
      <c r="CL24" s="277"/>
      <c r="CM24" s="277"/>
      <c r="CN24" s="277"/>
      <c r="CO24" s="277"/>
      <c r="CP24" s="277"/>
      <c r="CQ24" s="277"/>
      <c r="CR24" s="277"/>
      <c r="CS24" s="277"/>
      <c r="CT24" s="277"/>
      <c r="CU24" s="277"/>
      <c r="CV24" s="277"/>
      <c r="CW24" s="277"/>
      <c r="CX24" s="277"/>
      <c r="CY24" s="277"/>
      <c r="CZ24" s="277"/>
      <c r="DA24" s="277"/>
      <c r="DB24" s="277"/>
      <c r="DC24" s="277" t="str">
        <f>IFERROR(__xludf.DUMMYFUNCTION("IMPORTRANGE(""https://docs.google.com/spreadsheets/d/1VAXgZXYlX82TstuhNnHjznn-ZdNBZeTFT_NGF2FH1zM/edit#gid=0"",""B9:AE9"")"),"#REF!")</f>
        <v>#REF!</v>
      </c>
      <c r="DD24" s="277"/>
      <c r="DE24" s="277"/>
      <c r="DF24" s="277"/>
      <c r="DG24" s="277"/>
      <c r="DH24" s="277"/>
      <c r="DI24" s="277"/>
      <c r="DJ24" s="277"/>
      <c r="DK24" s="277"/>
      <c r="DL24" s="277"/>
      <c r="DM24" s="277"/>
      <c r="DN24" s="277"/>
      <c r="DO24" s="277"/>
      <c r="DP24" s="277"/>
      <c r="DQ24" s="277"/>
      <c r="DR24" s="277"/>
      <c r="DS24" s="277"/>
      <c r="DT24" s="277"/>
      <c r="DU24" s="277"/>
      <c r="DV24" s="277"/>
      <c r="DW24" s="277"/>
      <c r="DX24" s="277"/>
      <c r="DY24" s="277"/>
      <c r="DZ24" s="277"/>
      <c r="EA24" s="277"/>
      <c r="EB24" s="277"/>
      <c r="EC24" s="277"/>
      <c r="ED24" s="277"/>
      <c r="EE24" s="277"/>
      <c r="EF24" s="277"/>
      <c r="EG24" s="277" t="str">
        <f>IFERROR(__xludf.DUMMYFUNCTION("IMPORTRANGE(""https://docs.google.com/spreadsheets/d/1VAXgZXYlX82TstuhNnHjznn-ZdNBZeTFT_NGF2FH1zM/edit#gid=0"",""B10:AF10"")"),"#REF!")</f>
        <v>#REF!</v>
      </c>
      <c r="EH24" s="277"/>
      <c r="EI24" s="277"/>
      <c r="EJ24" s="277"/>
      <c r="EK24" s="277"/>
      <c r="EL24" s="277"/>
      <c r="EM24" s="277"/>
      <c r="EN24" s="277"/>
      <c r="EO24" s="277"/>
      <c r="EP24" s="277"/>
      <c r="EQ24" s="277"/>
      <c r="ER24" s="277"/>
      <c r="ES24" s="277"/>
      <c r="ET24" s="277"/>
      <c r="EU24" s="277"/>
      <c r="EV24" s="277"/>
      <c r="EW24" s="277"/>
      <c r="EX24" s="277"/>
      <c r="EY24" s="277"/>
      <c r="EZ24" s="277"/>
      <c r="FA24" s="277"/>
      <c r="FB24" s="277"/>
      <c r="FC24" s="277"/>
      <c r="FD24" s="277"/>
      <c r="FE24" s="277"/>
      <c r="FF24" s="277"/>
      <c r="FG24" s="277"/>
      <c r="FH24" s="277"/>
      <c r="FI24" s="277"/>
      <c r="FJ24" s="277"/>
      <c r="FK24" s="277"/>
      <c r="FL24" s="277" t="str">
        <f>IFERROR(__xludf.DUMMYFUNCTION("IMPORTRANGE(""https://docs.google.com/spreadsheets/d/1VAXgZXYlX82TstuhNnHjznn-ZdNBZeTFT_NGF2FH1zM/edit#gid=0"",""B11:AF11"")"),"#REF!")</f>
        <v>#REF!</v>
      </c>
      <c r="FM24" s="277"/>
      <c r="FN24" s="277"/>
      <c r="FO24" s="277"/>
      <c r="FP24" s="277"/>
      <c r="FQ24" s="277"/>
      <c r="FR24" s="277"/>
      <c r="FS24" s="277"/>
      <c r="FT24" s="277"/>
      <c r="FU24" s="277"/>
      <c r="FV24" s="277"/>
      <c r="FW24" s="277"/>
      <c r="FX24" s="277"/>
      <c r="FY24" s="277"/>
      <c r="FZ24" s="277"/>
      <c r="GA24" s="277"/>
      <c r="GB24" s="277"/>
      <c r="GC24" s="277"/>
      <c r="GD24" s="277"/>
      <c r="GE24" s="277"/>
      <c r="GF24" s="277"/>
      <c r="GG24" s="277"/>
      <c r="GH24" s="277"/>
      <c r="GI24" s="277"/>
      <c r="GJ24" s="277"/>
      <c r="GK24" s="277"/>
      <c r="GL24" s="277"/>
      <c r="GM24" s="277"/>
      <c r="GN24" s="277"/>
      <c r="GO24" s="277"/>
      <c r="GP24" s="277"/>
      <c r="GQ24" s="277" t="str">
        <f>IFERROR(__xludf.DUMMYFUNCTION("IMPORTRANGE(""https://docs.google.com/spreadsheets/d/1VAXgZXYlX82TstuhNnHjznn-ZdNBZeTFT_NGF2FH1zM/edit#gid=0"",""B12:AE12"")"),"#REF!")</f>
        <v>#REF!</v>
      </c>
      <c r="GR24" s="277"/>
      <c r="GS24" s="277"/>
      <c r="GT24" s="277"/>
      <c r="GU24" s="277"/>
      <c r="GV24" s="277"/>
      <c r="GW24" s="277"/>
      <c r="GX24" s="277"/>
      <c r="GY24" s="277"/>
      <c r="GZ24" s="277"/>
      <c r="HA24" s="277"/>
      <c r="HB24" s="277"/>
      <c r="HC24" s="277"/>
      <c r="HD24" s="277"/>
      <c r="HE24" s="277"/>
      <c r="HF24" s="277"/>
      <c r="HG24" s="277"/>
      <c r="HH24" s="277"/>
      <c r="HI24" s="277"/>
      <c r="HJ24" s="277"/>
      <c r="HK24" s="277"/>
      <c r="HL24" s="277"/>
      <c r="HM24" s="277"/>
      <c r="HN24" s="277"/>
      <c r="HO24" s="277"/>
      <c r="HP24" s="277"/>
      <c r="HQ24" s="277"/>
      <c r="HR24" s="277"/>
      <c r="HS24" s="277"/>
      <c r="HT24" s="277"/>
      <c r="HU24" s="277" t="str">
        <f>IFERROR(__xludf.DUMMYFUNCTION("IMPORTRANGE(""https://docs.google.com/spreadsheets/d/1VAXgZXYlX82TstuhNnHjznn-ZdNBZeTFT_NGF2FH1zM/edit#gid=0"",""B13:AF13"")"),"#REF!")</f>
        <v>#REF!</v>
      </c>
      <c r="HV24" s="277"/>
      <c r="HW24" s="277"/>
      <c r="HX24" s="277"/>
      <c r="HY24" s="277"/>
      <c r="HZ24" s="277"/>
      <c r="IA24" s="277"/>
      <c r="IB24" s="277"/>
      <c r="IC24" s="277"/>
      <c r="ID24" s="277"/>
      <c r="IE24" s="277"/>
      <c r="IF24" s="277"/>
      <c r="IG24" s="277"/>
      <c r="IH24" s="277"/>
      <c r="II24" s="277"/>
      <c r="IJ24" s="277"/>
      <c r="IK24" s="277"/>
      <c r="IL24" s="277"/>
      <c r="IM24" s="277"/>
      <c r="IN24" s="277"/>
      <c r="IO24" s="277"/>
      <c r="IP24" s="277"/>
      <c r="IQ24" s="277"/>
      <c r="IR24" s="277"/>
      <c r="IS24" s="277"/>
      <c r="IT24" s="277"/>
      <c r="IU24" s="277"/>
      <c r="IV24" s="277"/>
      <c r="IW24" s="277"/>
      <c r="IX24" s="277"/>
      <c r="IY24" s="277"/>
      <c r="IZ24" s="277" t="str">
        <f>IFERROR(__xludf.DUMMYFUNCTION("IMPORTRANGE(""https://docs.google.com/spreadsheets/d/1VAXgZXYlX82TstuhNnHjznn-ZdNBZeTFT_NGF2FH1zM/edit#gid=0"",""B14:AE14"")"),"#REF!")</f>
        <v>#REF!</v>
      </c>
      <c r="JA24" s="277"/>
      <c r="JB24" s="277"/>
      <c r="JC24" s="277"/>
      <c r="JD24" s="277"/>
      <c r="JE24" s="277"/>
      <c r="JF24" s="277"/>
      <c r="JG24" s="277"/>
      <c r="JH24" s="277"/>
      <c r="JI24" s="277"/>
      <c r="JJ24" s="277"/>
      <c r="JK24" s="277"/>
      <c r="JL24" s="277"/>
      <c r="JM24" s="277"/>
      <c r="JN24" s="277"/>
      <c r="JO24" s="277"/>
      <c r="JP24" s="277"/>
      <c r="JQ24" s="277"/>
      <c r="JR24" s="277"/>
      <c r="JS24" s="277"/>
      <c r="JT24" s="277"/>
      <c r="JU24" s="277"/>
      <c r="JV24" s="277"/>
      <c r="JW24" s="277"/>
      <c r="JX24" s="277"/>
      <c r="JY24" s="277"/>
      <c r="JZ24" s="277"/>
      <c r="KA24" s="277"/>
      <c r="KB24" s="277"/>
      <c r="KC24" s="277"/>
      <c r="KD24" s="277"/>
      <c r="KE24" s="277"/>
      <c r="KF24" s="277"/>
      <c r="KG24" s="277"/>
      <c r="KH24" s="277"/>
      <c r="KI24" s="277"/>
      <c r="KJ24" s="277"/>
      <c r="KK24" s="277"/>
      <c r="KL24" s="277"/>
      <c r="KM24" s="277"/>
      <c r="KN24" s="277"/>
    </row>
    <row r="25">
      <c r="A25" s="303"/>
      <c r="B25" s="304" t="s">
        <v>112</v>
      </c>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305"/>
      <c r="AR25" s="305"/>
      <c r="AS25" s="305"/>
      <c r="AT25" s="305"/>
      <c r="AU25" s="305"/>
      <c r="AV25" s="305"/>
      <c r="AW25" s="305"/>
      <c r="AX25" s="305"/>
      <c r="AY25" s="305"/>
      <c r="AZ25" s="305"/>
      <c r="BA25" s="305"/>
      <c r="BB25" s="305"/>
      <c r="BC25" s="305"/>
      <c r="BD25" s="305"/>
      <c r="BE25" s="305"/>
      <c r="BF25" s="305"/>
      <c r="BG25" s="305"/>
      <c r="BH25" s="305"/>
      <c r="BI25" s="305"/>
      <c r="BJ25" s="305"/>
      <c r="BK25" s="305"/>
      <c r="BL25" s="305"/>
      <c r="BM25" s="305"/>
      <c r="BN25" s="305"/>
      <c r="BO25" s="305"/>
      <c r="BP25" s="305"/>
      <c r="BQ25" s="305"/>
      <c r="BR25" s="305"/>
      <c r="BS25" s="305"/>
      <c r="BT25" s="305"/>
      <c r="BU25" s="305"/>
      <c r="BV25" s="305"/>
      <c r="BW25" s="305"/>
      <c r="BX25" s="305"/>
      <c r="BY25" s="305"/>
      <c r="BZ25" s="305"/>
      <c r="CA25" s="305"/>
      <c r="CB25" s="305"/>
      <c r="CC25" s="305"/>
      <c r="CD25" s="305"/>
      <c r="CE25" s="305"/>
      <c r="CF25" s="305"/>
      <c r="CG25" s="305"/>
      <c r="CH25" s="305"/>
      <c r="CI25" s="305"/>
      <c r="CJ25" s="305"/>
      <c r="CK25" s="305"/>
      <c r="CL25" s="305"/>
      <c r="CM25" s="305"/>
      <c r="CN25" s="305"/>
      <c r="CO25" s="305"/>
      <c r="CP25" s="305"/>
      <c r="CQ25" s="305"/>
      <c r="CR25" s="305"/>
      <c r="CS25" s="305"/>
      <c r="CT25" s="305"/>
      <c r="CU25" s="305"/>
      <c r="CV25" s="305"/>
      <c r="CW25" s="305"/>
      <c r="CX25" s="305"/>
      <c r="CY25" s="305"/>
      <c r="CZ25" s="305"/>
      <c r="DA25" s="305"/>
      <c r="DB25" s="305"/>
      <c r="DC25" s="305"/>
      <c r="DD25" s="305"/>
      <c r="DE25" s="305"/>
      <c r="DF25" s="305"/>
      <c r="DG25" s="305"/>
      <c r="DH25" s="305"/>
      <c r="DI25" s="305"/>
      <c r="DJ25" s="305"/>
      <c r="DK25" s="305"/>
      <c r="DL25" s="305"/>
      <c r="DM25" s="305"/>
      <c r="DN25" s="305"/>
      <c r="DO25" s="305"/>
      <c r="DP25" s="305"/>
      <c r="DQ25" s="305"/>
      <c r="DR25" s="305"/>
      <c r="DS25" s="305"/>
      <c r="DT25" s="305"/>
      <c r="DU25" s="305"/>
      <c r="DV25" s="305"/>
      <c r="DW25" s="305"/>
      <c r="DX25" s="305"/>
      <c r="DY25" s="305"/>
      <c r="DZ25" s="305"/>
      <c r="EA25" s="305"/>
      <c r="EB25" s="305"/>
      <c r="EC25" s="305"/>
      <c r="ED25" s="305"/>
      <c r="EE25" s="305"/>
      <c r="EF25" s="305"/>
      <c r="EG25" s="305"/>
      <c r="EH25" s="305"/>
      <c r="EI25" s="305"/>
      <c r="EJ25" s="305"/>
      <c r="EK25" s="305"/>
      <c r="EL25" s="305"/>
      <c r="EM25" s="305"/>
      <c r="EN25" s="305"/>
      <c r="EO25" s="305"/>
      <c r="EP25" s="305"/>
      <c r="EQ25" s="305"/>
      <c r="ER25" s="305"/>
      <c r="ES25" s="305"/>
      <c r="ET25" s="305"/>
      <c r="EU25" s="305"/>
      <c r="EV25" s="305"/>
      <c r="EW25" s="305"/>
      <c r="EX25" s="305"/>
      <c r="EY25" s="305"/>
      <c r="EZ25" s="305"/>
      <c r="FA25" s="305"/>
      <c r="FB25" s="305"/>
      <c r="FC25" s="305"/>
      <c r="FD25" s="305"/>
      <c r="FE25" s="305"/>
      <c r="FF25" s="305"/>
      <c r="FG25" s="305"/>
      <c r="FH25" s="305"/>
      <c r="FI25" s="305"/>
      <c r="FJ25" s="305"/>
      <c r="FK25" s="305"/>
      <c r="FL25" s="305"/>
      <c r="FM25" s="305"/>
      <c r="FN25" s="305"/>
      <c r="FO25" s="305"/>
      <c r="FP25" s="305"/>
      <c r="FQ25" s="305"/>
      <c r="FR25" s="305"/>
      <c r="FS25" s="305"/>
      <c r="FT25" s="305"/>
      <c r="FU25" s="305"/>
      <c r="FV25" s="305"/>
      <c r="FW25" s="305"/>
      <c r="FX25" s="305"/>
      <c r="FY25" s="305"/>
      <c r="FZ25" s="305"/>
      <c r="GA25" s="305"/>
      <c r="GB25" s="305"/>
      <c r="GC25" s="305"/>
      <c r="GD25" s="305"/>
      <c r="GE25" s="305"/>
      <c r="GF25" s="305"/>
      <c r="GG25" s="305"/>
      <c r="GH25" s="305"/>
      <c r="GI25" s="305"/>
      <c r="GJ25" s="305"/>
      <c r="GK25" s="305"/>
      <c r="GL25" s="305"/>
      <c r="GM25" s="305"/>
      <c r="GN25" s="305"/>
      <c r="GO25" s="305"/>
      <c r="GP25" s="305"/>
      <c r="GQ25" s="305"/>
      <c r="GR25" s="305"/>
      <c r="GS25" s="305"/>
      <c r="GT25" s="305"/>
      <c r="GU25" s="305"/>
      <c r="GV25" s="305"/>
      <c r="GW25" s="305"/>
      <c r="GX25" s="305"/>
      <c r="GY25" s="305"/>
      <c r="GZ25" s="305"/>
      <c r="HA25" s="305"/>
      <c r="HB25" s="305"/>
      <c r="HC25" s="305"/>
      <c r="HD25" s="305"/>
      <c r="HE25" s="305"/>
      <c r="HF25" s="305"/>
      <c r="HG25" s="305"/>
      <c r="HH25" s="305"/>
      <c r="HI25" s="305"/>
      <c r="HJ25" s="305"/>
      <c r="HK25" s="305"/>
      <c r="HL25" s="305"/>
      <c r="HM25" s="305"/>
      <c r="HN25" s="305"/>
      <c r="HO25" s="305"/>
      <c r="HP25" s="305"/>
      <c r="HQ25" s="305"/>
      <c r="HR25" s="305"/>
      <c r="HS25" s="305"/>
      <c r="HT25" s="305"/>
      <c r="HU25" s="305"/>
      <c r="HV25" s="305"/>
      <c r="HW25" s="305"/>
      <c r="HX25" s="305"/>
      <c r="HY25" s="305"/>
      <c r="HZ25" s="305"/>
      <c r="IA25" s="305"/>
      <c r="IB25" s="305"/>
      <c r="IC25" s="305"/>
      <c r="ID25" s="305"/>
      <c r="IE25" s="305"/>
      <c r="IF25" s="305"/>
      <c r="IG25" s="305"/>
      <c r="IH25" s="305"/>
      <c r="II25" s="305"/>
      <c r="IJ25" s="305"/>
      <c r="IK25" s="305"/>
      <c r="IL25" s="305"/>
      <c r="IM25" s="305"/>
      <c r="IN25" s="305"/>
      <c r="IO25" s="305"/>
      <c r="IP25" s="305"/>
      <c r="IQ25" s="305"/>
      <c r="IR25" s="305"/>
      <c r="IS25" s="305"/>
      <c r="IT25" s="305"/>
      <c r="IU25" s="305"/>
      <c r="IV25" s="305"/>
      <c r="IW25" s="305"/>
      <c r="IX25" s="305"/>
      <c r="IY25" s="305"/>
      <c r="IZ25" s="305"/>
      <c r="JA25" s="305"/>
      <c r="JB25" s="305"/>
      <c r="JC25" s="305"/>
      <c r="JD25" s="305"/>
      <c r="JE25" s="305"/>
      <c r="JF25" s="305"/>
      <c r="JG25" s="305"/>
      <c r="JH25" s="305"/>
      <c r="JI25" s="305"/>
      <c r="JJ25" s="305"/>
      <c r="JK25" s="305"/>
      <c r="JL25" s="305"/>
      <c r="JM25" s="305"/>
      <c r="JN25" s="305"/>
      <c r="JO25" s="305"/>
      <c r="JP25" s="305"/>
      <c r="JQ25" s="305"/>
      <c r="JR25" s="305"/>
      <c r="JS25" s="305"/>
      <c r="JT25" s="305"/>
      <c r="JU25" s="305"/>
      <c r="JV25" s="305"/>
      <c r="JW25" s="305"/>
      <c r="JX25" s="305"/>
      <c r="JY25" s="305"/>
      <c r="JZ25" s="305"/>
      <c r="KA25" s="305"/>
      <c r="KB25" s="305"/>
      <c r="KC25" s="305"/>
      <c r="KD25" s="305"/>
      <c r="KE25" s="305"/>
      <c r="KF25" s="305"/>
      <c r="KG25" s="305"/>
      <c r="KH25" s="305"/>
      <c r="KI25" s="305"/>
      <c r="KJ25" s="305"/>
      <c r="KK25" s="305"/>
      <c r="KL25" s="305"/>
      <c r="KM25" s="305"/>
      <c r="KN25" s="305"/>
    </row>
    <row r="26">
      <c r="A26" s="237">
        <v>2008.0</v>
      </c>
      <c r="B26" s="302" t="s">
        <v>113</v>
      </c>
      <c r="D26" s="237" t="s">
        <v>110</v>
      </c>
      <c r="I26" s="295" t="s">
        <v>97</v>
      </c>
      <c r="J26" s="277"/>
      <c r="K26" s="277"/>
      <c r="L26" s="277"/>
      <c r="M26" s="277"/>
      <c r="N26" s="277"/>
      <c r="O26" s="277" t="str">
        <f>IFERROR(__xludf.DUMMYFUNCTION("IMPORTRANGE(""https://docs.google.com/spreadsheets/d/1VAXgZXYlX82TstuhNnHjznn-ZdNBZeTFT_NGF2FH1zM/edit#gid=0"",""B6:AF6"")"),"#REF!")</f>
        <v>#REF!</v>
      </c>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t="str">
        <f>IFERROR(__xludf.DUMMYFUNCTION("IMPORTRANGE(""https://docs.google.com/spreadsheets/d/1VAXgZXYlX82TstuhNnHjznn-ZdNBZeTFT_NGF2FH1zM/edit#gid=0"",""B7:AE7"")"),"#REF!")</f>
        <v>#REF!</v>
      </c>
      <c r="AU26" s="277"/>
      <c r="AV26" s="277"/>
      <c r="AW26" s="277"/>
      <c r="AX26" s="277"/>
      <c r="AY26" s="277"/>
      <c r="AZ26" s="277"/>
      <c r="BA26" s="277"/>
      <c r="BB26" s="277"/>
      <c r="BC26" s="277"/>
      <c r="BD26" s="277"/>
      <c r="BE26" s="277"/>
      <c r="BF26" s="277"/>
      <c r="BG26" s="277"/>
      <c r="BH26" s="277"/>
      <c r="BI26" s="277"/>
      <c r="BJ26" s="277"/>
      <c r="BK26" s="277"/>
      <c r="BL26" s="277"/>
      <c r="BM26" s="277"/>
      <c r="BN26" s="277"/>
      <c r="BO26" s="277"/>
      <c r="BP26" s="277"/>
      <c r="BQ26" s="277"/>
      <c r="BR26" s="277"/>
      <c r="BS26" s="277"/>
      <c r="BT26" s="277"/>
      <c r="BU26" s="277"/>
      <c r="BV26" s="277"/>
      <c r="BW26" s="277"/>
      <c r="BX26" s="277" t="str">
        <f>IFERROR(__xludf.DUMMYFUNCTION("IMPORTRANGE(""https://docs.google.com/spreadsheets/d/1VAXgZXYlX82TstuhNnHjznn-ZdNBZeTFT_NGF2FH1zM/edit#gid=0"",""B8:AF8"")"),"#REF!")</f>
        <v>#REF!</v>
      </c>
      <c r="BY26" s="277"/>
      <c r="BZ26" s="277"/>
      <c r="CA26" s="277"/>
      <c r="CB26" s="277"/>
      <c r="CC26" s="277"/>
      <c r="CD26" s="277"/>
      <c r="CE26" s="277"/>
      <c r="CF26" s="277"/>
      <c r="CG26" s="277"/>
      <c r="CH26" s="277"/>
      <c r="CI26" s="277"/>
      <c r="CJ26" s="277"/>
      <c r="CK26" s="277"/>
      <c r="CL26" s="277"/>
      <c r="CM26" s="277"/>
      <c r="CN26" s="277"/>
      <c r="CO26" s="277"/>
      <c r="CP26" s="277"/>
      <c r="CQ26" s="277"/>
      <c r="CR26" s="277"/>
      <c r="CS26" s="277"/>
      <c r="CT26" s="277"/>
      <c r="CU26" s="277"/>
      <c r="CV26" s="277"/>
      <c r="CW26" s="277"/>
      <c r="CX26" s="277"/>
      <c r="CY26" s="277"/>
      <c r="CZ26" s="277"/>
      <c r="DA26" s="277"/>
      <c r="DB26" s="277"/>
      <c r="DC26" s="277" t="str">
        <f>IFERROR(__xludf.DUMMYFUNCTION("IMPORTRANGE(""https://docs.google.com/spreadsheets/d/1VAXgZXYlX82TstuhNnHjznn-ZdNBZeTFT_NGF2FH1zM/edit#gid=0"",""B9:AE9"")"),"#REF!")</f>
        <v>#REF!</v>
      </c>
      <c r="DD26" s="277"/>
      <c r="DE26" s="277"/>
      <c r="DF26" s="277"/>
      <c r="DG26" s="277"/>
      <c r="DH26" s="277"/>
      <c r="DI26" s="277"/>
      <c r="DJ26" s="277"/>
      <c r="DK26" s="277"/>
      <c r="DL26" s="277"/>
      <c r="DM26" s="277"/>
      <c r="DN26" s="277"/>
      <c r="DO26" s="277"/>
      <c r="DP26" s="277"/>
      <c r="DQ26" s="277"/>
      <c r="DR26" s="277"/>
      <c r="DS26" s="277"/>
      <c r="DT26" s="277"/>
      <c r="DU26" s="277"/>
      <c r="DV26" s="277"/>
      <c r="DW26" s="277"/>
      <c r="DX26" s="277"/>
      <c r="DY26" s="277"/>
      <c r="DZ26" s="277"/>
      <c r="EA26" s="277"/>
      <c r="EB26" s="277"/>
      <c r="EC26" s="277"/>
      <c r="ED26" s="277"/>
      <c r="EE26" s="277"/>
      <c r="EF26" s="277"/>
      <c r="EG26" s="277" t="str">
        <f>IFERROR(__xludf.DUMMYFUNCTION("IMPORTRANGE(""https://docs.google.com/spreadsheets/d/1VAXgZXYlX82TstuhNnHjznn-ZdNBZeTFT_NGF2FH1zM/edit#gid=0"",""B10:AF10"")"),"#REF!")</f>
        <v>#REF!</v>
      </c>
      <c r="EH26" s="277"/>
      <c r="EI26" s="277"/>
      <c r="EJ26" s="277"/>
      <c r="EK26" s="277"/>
      <c r="EL26" s="277"/>
      <c r="EM26" s="277"/>
      <c r="EN26" s="277"/>
      <c r="EO26" s="277"/>
      <c r="EP26" s="277"/>
      <c r="EQ26" s="277"/>
      <c r="ER26" s="277"/>
      <c r="ES26" s="277"/>
      <c r="ET26" s="277"/>
      <c r="EU26" s="277"/>
      <c r="EV26" s="277"/>
      <c r="EW26" s="277"/>
      <c r="EX26" s="277"/>
      <c r="EY26" s="277"/>
      <c r="EZ26" s="277"/>
      <c r="FA26" s="277"/>
      <c r="FB26" s="277"/>
      <c r="FC26" s="277"/>
      <c r="FD26" s="277"/>
      <c r="FE26" s="277"/>
      <c r="FF26" s="277"/>
      <c r="FG26" s="277"/>
      <c r="FH26" s="277"/>
      <c r="FI26" s="277"/>
      <c r="FJ26" s="277"/>
      <c r="FK26" s="277"/>
      <c r="FL26" s="277" t="str">
        <f>IFERROR(__xludf.DUMMYFUNCTION("IMPORTRANGE(""https://docs.google.com/spreadsheets/d/1VAXgZXYlX82TstuhNnHjznn-ZdNBZeTFT_NGF2FH1zM/edit#gid=0"",""B11:AF11"")"),"#REF!")</f>
        <v>#REF!</v>
      </c>
      <c r="FM26" s="277"/>
      <c r="FN26" s="277"/>
      <c r="FO26" s="277"/>
      <c r="FP26" s="277"/>
      <c r="FQ26" s="277"/>
      <c r="FR26" s="277"/>
      <c r="FS26" s="277"/>
      <c r="FT26" s="277"/>
      <c r="FU26" s="277"/>
      <c r="FV26" s="277"/>
      <c r="FW26" s="277"/>
      <c r="FX26" s="277"/>
      <c r="FY26" s="277"/>
      <c r="FZ26" s="277"/>
      <c r="GA26" s="277"/>
      <c r="GB26" s="277"/>
      <c r="GC26" s="277"/>
      <c r="GD26" s="277"/>
      <c r="GE26" s="277"/>
      <c r="GF26" s="277"/>
      <c r="GG26" s="277"/>
      <c r="GH26" s="277"/>
      <c r="GI26" s="277"/>
      <c r="GJ26" s="277"/>
      <c r="GK26" s="277"/>
      <c r="GL26" s="277"/>
      <c r="GM26" s="277"/>
      <c r="GN26" s="277"/>
      <c r="GO26" s="277"/>
      <c r="GP26" s="277"/>
      <c r="GQ26" s="277" t="str">
        <f>IFERROR(__xludf.DUMMYFUNCTION("IMPORTRANGE(""https://docs.google.com/spreadsheets/d/1VAXgZXYlX82TstuhNnHjznn-ZdNBZeTFT_NGF2FH1zM/edit#gid=0"",""B12:AE12"")"),"#REF!")</f>
        <v>#REF!</v>
      </c>
      <c r="GR26" s="277"/>
      <c r="GS26" s="277"/>
      <c r="GT26" s="277"/>
      <c r="GU26" s="277"/>
      <c r="GV26" s="277"/>
      <c r="GW26" s="277"/>
      <c r="GX26" s="277"/>
      <c r="GY26" s="277"/>
      <c r="GZ26" s="277"/>
      <c r="HA26" s="277"/>
      <c r="HB26" s="277"/>
      <c r="HC26" s="277"/>
      <c r="HD26" s="277"/>
      <c r="HE26" s="277"/>
      <c r="HF26" s="277"/>
      <c r="HG26" s="277"/>
      <c r="HH26" s="277"/>
      <c r="HI26" s="277"/>
      <c r="HJ26" s="277"/>
      <c r="HK26" s="277"/>
      <c r="HL26" s="277"/>
      <c r="HM26" s="277"/>
      <c r="HN26" s="277"/>
      <c r="HO26" s="277"/>
      <c r="HP26" s="277"/>
      <c r="HQ26" s="277"/>
      <c r="HR26" s="277"/>
      <c r="HS26" s="277"/>
      <c r="HT26" s="277"/>
      <c r="HU26" s="277" t="str">
        <f>IFERROR(__xludf.DUMMYFUNCTION("IMPORTRANGE(""https://docs.google.com/spreadsheets/d/1VAXgZXYlX82TstuhNnHjznn-ZdNBZeTFT_NGF2FH1zM/edit#gid=0"",""B13:AF13"")"),"#REF!")</f>
        <v>#REF!</v>
      </c>
      <c r="HV26" s="277"/>
      <c r="HW26" s="277"/>
      <c r="HX26" s="277"/>
      <c r="HY26" s="277"/>
      <c r="HZ26" s="277"/>
      <c r="IA26" s="277"/>
      <c r="IB26" s="277"/>
      <c r="IC26" s="277"/>
      <c r="ID26" s="277"/>
      <c r="IE26" s="277"/>
      <c r="IF26" s="277"/>
      <c r="IG26" s="277"/>
      <c r="IH26" s="277"/>
      <c r="II26" s="277"/>
      <c r="IJ26" s="277"/>
      <c r="IK26" s="277"/>
      <c r="IL26" s="277"/>
      <c r="IM26" s="277"/>
      <c r="IN26" s="277"/>
      <c r="IO26" s="277"/>
      <c r="IP26" s="277"/>
      <c r="IQ26" s="277"/>
      <c r="IR26" s="277"/>
      <c r="IS26" s="277"/>
      <c r="IT26" s="277"/>
      <c r="IU26" s="277"/>
      <c r="IV26" s="277"/>
      <c r="IW26" s="277"/>
      <c r="IX26" s="277"/>
      <c r="IY26" s="277"/>
      <c r="IZ26" s="277" t="str">
        <f>IFERROR(__xludf.DUMMYFUNCTION("IMPORTRANGE(""https://docs.google.com/spreadsheets/d/1VAXgZXYlX82TstuhNnHjznn-ZdNBZeTFT_NGF2FH1zM/edit#gid=0"",""B14:AE14"")"),"#REF!")</f>
        <v>#REF!</v>
      </c>
      <c r="JA26" s="277"/>
      <c r="JB26" s="277"/>
      <c r="JC26" s="277"/>
      <c r="JD26" s="277"/>
      <c r="JE26" s="277"/>
      <c r="JF26" s="277"/>
      <c r="JG26" s="277"/>
      <c r="JH26" s="277"/>
      <c r="JI26" s="277"/>
      <c r="JJ26" s="277"/>
      <c r="JK26" s="277"/>
      <c r="JL26" s="277"/>
      <c r="JM26" s="277"/>
      <c r="JN26" s="277"/>
      <c r="JO26" s="277"/>
      <c r="JP26" s="277"/>
      <c r="JQ26" s="277"/>
      <c r="JR26" s="277"/>
      <c r="JS26" s="277"/>
      <c r="JT26" s="277"/>
      <c r="JU26" s="277"/>
      <c r="JV26" s="277"/>
      <c r="JW26" s="277"/>
      <c r="JX26" s="277"/>
      <c r="JY26" s="277"/>
      <c r="JZ26" s="277"/>
      <c r="KA26" s="277"/>
      <c r="KB26" s="277"/>
      <c r="KC26" s="277"/>
      <c r="KD26" s="277"/>
      <c r="KE26" s="277"/>
      <c r="KF26" s="277"/>
      <c r="KG26" s="277"/>
      <c r="KH26" s="277"/>
      <c r="KI26" s="277"/>
      <c r="KJ26" s="277"/>
      <c r="KK26" s="277"/>
      <c r="KL26" s="277"/>
      <c r="KM26" s="277"/>
      <c r="KN26" s="277"/>
    </row>
    <row r="28">
      <c r="BJ28" s="306"/>
      <c r="BK28" s="306"/>
      <c r="BL28" s="306"/>
      <c r="BM28" s="306"/>
      <c r="BN28" s="306"/>
      <c r="BO28" s="306"/>
      <c r="BP28" s="306"/>
      <c r="BQ28" s="306"/>
      <c r="BR28" s="306"/>
      <c r="BS28" s="306"/>
      <c r="BT28" s="306"/>
      <c r="BU28" s="306"/>
      <c r="BV28" s="306"/>
      <c r="BW28" s="306"/>
      <c r="BX28" s="307"/>
      <c r="BY28" s="307"/>
      <c r="BZ28" s="308"/>
      <c r="CA28" s="308"/>
      <c r="CB28" s="308"/>
      <c r="CC28" s="308"/>
      <c r="CD28" s="308"/>
      <c r="CE28" s="308"/>
      <c r="CF28" s="308"/>
      <c r="CG28" s="308"/>
      <c r="CH28" s="308"/>
      <c r="CI28" s="308"/>
      <c r="CJ28" s="308"/>
      <c r="CK28" s="308"/>
      <c r="CL28" s="308"/>
      <c r="CM28" s="308"/>
      <c r="CN28" s="308"/>
      <c r="CO28" s="308"/>
      <c r="CP28" s="308"/>
      <c r="CQ28" s="308"/>
      <c r="CR28" s="308"/>
      <c r="CS28" s="308"/>
      <c r="CT28" s="307"/>
      <c r="CU28" s="307"/>
      <c r="CV28" s="307"/>
      <c r="CW28" s="307"/>
      <c r="CX28" s="307"/>
      <c r="CY28" s="307"/>
      <c r="CZ28" s="307"/>
    </row>
    <row r="29">
      <c r="BJ29" s="306"/>
      <c r="BK29" s="307"/>
      <c r="BL29" s="309"/>
      <c r="BM29" s="310"/>
      <c r="BN29" s="306"/>
      <c r="BO29" s="306"/>
      <c r="BP29" s="306"/>
      <c r="BQ29" s="306"/>
      <c r="BR29" s="306"/>
      <c r="BS29" s="306"/>
      <c r="BT29" s="306"/>
      <c r="BU29" s="306"/>
      <c r="BV29" s="306"/>
      <c r="BW29" s="306"/>
      <c r="BX29" s="307"/>
      <c r="BY29" s="307"/>
      <c r="BZ29" s="307"/>
      <c r="CA29" s="307"/>
      <c r="CB29" s="307"/>
      <c r="CC29" s="307"/>
      <c r="CD29" s="307"/>
      <c r="CE29" s="307"/>
      <c r="CF29" s="307"/>
      <c r="CG29" s="307"/>
      <c r="CH29" s="307"/>
      <c r="CI29" s="307"/>
      <c r="CJ29" s="307"/>
      <c r="CK29" s="308"/>
      <c r="CL29" s="308"/>
      <c r="CM29" s="308"/>
      <c r="CN29" s="308"/>
      <c r="CO29" s="308"/>
      <c r="CP29" s="308"/>
      <c r="CQ29" s="308"/>
      <c r="CR29" s="308"/>
      <c r="CS29" s="308"/>
      <c r="CT29" s="308"/>
      <c r="CU29" s="307"/>
      <c r="CV29" s="307"/>
      <c r="CW29" s="307"/>
      <c r="CX29" s="307"/>
      <c r="CY29" s="311"/>
      <c r="CZ29" s="311"/>
      <c r="DA29" s="311"/>
      <c r="DB29" s="311"/>
      <c r="DC29" s="312"/>
      <c r="DD29" s="312"/>
      <c r="DE29" s="312"/>
      <c r="DF29" s="312"/>
      <c r="DG29" s="312"/>
      <c r="DH29" s="312"/>
      <c r="DI29" s="312"/>
      <c r="DJ29" s="312"/>
      <c r="DK29" s="312"/>
      <c r="DL29" s="312"/>
      <c r="DM29" s="312"/>
      <c r="DN29" s="312"/>
      <c r="DO29" s="312"/>
      <c r="DP29" s="312"/>
      <c r="DQ29" s="312"/>
      <c r="DR29" s="312"/>
      <c r="DS29" s="312"/>
      <c r="DT29" s="312"/>
      <c r="DU29" s="312"/>
      <c r="DV29" s="312"/>
      <c r="DW29" s="312"/>
      <c r="DX29" s="312"/>
      <c r="DY29" s="312"/>
      <c r="DZ29" s="310"/>
      <c r="EA29" s="310"/>
      <c r="EB29" s="310"/>
      <c r="EC29" s="310"/>
      <c r="ED29" s="310"/>
      <c r="EE29" s="310"/>
      <c r="EF29" s="310"/>
      <c r="EG29" s="310"/>
      <c r="EH29" s="310"/>
      <c r="EI29" s="310"/>
      <c r="EJ29" s="310"/>
      <c r="EK29" s="310"/>
      <c r="EL29" s="310"/>
      <c r="EM29" s="310"/>
      <c r="EN29" s="310"/>
      <c r="EO29" s="310"/>
      <c r="EP29" s="310"/>
      <c r="EQ29" s="310"/>
      <c r="ER29" s="310"/>
      <c r="ES29" s="310"/>
      <c r="ET29" s="310"/>
      <c r="EU29" s="310"/>
      <c r="EV29" s="310"/>
      <c r="EW29" s="310"/>
      <c r="EX29" s="310"/>
      <c r="EY29" s="310"/>
      <c r="EZ29" s="310"/>
      <c r="FA29" s="310"/>
      <c r="FB29" s="310"/>
      <c r="FC29" s="312"/>
      <c r="FD29" s="312"/>
      <c r="FE29" s="312"/>
      <c r="FF29" s="312"/>
      <c r="FG29" s="312"/>
      <c r="FH29" s="312"/>
      <c r="FI29" s="312"/>
      <c r="FJ29" s="312"/>
      <c r="FK29" s="312"/>
      <c r="FL29" s="310"/>
      <c r="FM29" s="310"/>
      <c r="FN29" s="310"/>
      <c r="FO29" s="310"/>
      <c r="FP29" s="310"/>
      <c r="FQ29" s="310"/>
      <c r="FR29" s="310"/>
      <c r="FS29" s="310"/>
      <c r="FT29" s="310"/>
      <c r="FU29" s="310"/>
      <c r="FV29" s="310"/>
      <c r="FW29" s="310"/>
      <c r="FX29" s="310"/>
      <c r="FY29" s="310"/>
      <c r="FZ29" s="310"/>
      <c r="GA29" s="310"/>
      <c r="GB29" s="310"/>
      <c r="GC29" s="310"/>
      <c r="GD29" s="310"/>
      <c r="GE29" s="310"/>
      <c r="GF29" s="310"/>
      <c r="GG29" s="310"/>
      <c r="GH29" s="312"/>
      <c r="GI29" s="312"/>
      <c r="GJ29" s="312"/>
      <c r="GK29" s="312"/>
      <c r="GL29" s="312"/>
      <c r="GM29" s="312"/>
      <c r="GN29" s="312"/>
      <c r="GO29" s="312"/>
      <c r="GP29" s="312"/>
      <c r="GQ29" s="310"/>
      <c r="GR29" s="310"/>
      <c r="GS29" s="312"/>
      <c r="GT29" s="312"/>
      <c r="GU29" s="312"/>
      <c r="GV29" s="312"/>
      <c r="GW29" s="312"/>
      <c r="GX29" s="312"/>
      <c r="GY29" s="312"/>
      <c r="GZ29" s="312"/>
      <c r="HA29" s="312"/>
      <c r="HB29" s="312"/>
      <c r="HC29" s="312"/>
      <c r="HD29" s="312"/>
      <c r="HE29" s="312"/>
      <c r="HF29" s="312"/>
      <c r="HG29" s="312"/>
      <c r="HH29" s="312"/>
      <c r="HI29" s="312"/>
      <c r="HJ29" s="312"/>
      <c r="HK29" s="312"/>
      <c r="HL29" s="312"/>
      <c r="HM29" s="310"/>
      <c r="HN29" s="310"/>
      <c r="HO29" s="310"/>
      <c r="HP29" s="310"/>
      <c r="HQ29" s="310"/>
      <c r="HR29" s="310"/>
      <c r="HS29" s="310"/>
      <c r="HT29" s="310"/>
      <c r="HV29" s="309"/>
      <c r="HW29" s="309"/>
      <c r="HX29" s="309"/>
      <c r="HY29" s="309"/>
      <c r="HZ29" s="309"/>
      <c r="IA29" s="309"/>
      <c r="IB29" s="309"/>
      <c r="IC29" s="309"/>
      <c r="ID29" s="309"/>
      <c r="IE29" s="309"/>
      <c r="IF29" s="309"/>
      <c r="IG29" s="309"/>
      <c r="IH29" s="309"/>
      <c r="II29" s="309"/>
      <c r="IJ29" s="309"/>
      <c r="IK29" s="309"/>
      <c r="IL29" s="309"/>
      <c r="IM29" s="309"/>
      <c r="IN29" s="309"/>
      <c r="IO29" s="309"/>
      <c r="IP29" s="309"/>
      <c r="IQ29" s="309"/>
      <c r="IR29" s="309"/>
      <c r="IS29" s="309"/>
      <c r="IT29" s="309"/>
      <c r="IU29" s="309"/>
      <c r="IV29" s="309"/>
      <c r="IW29" s="309"/>
      <c r="IX29" s="309"/>
      <c r="IY29" s="309"/>
      <c r="IZ29" s="313"/>
    </row>
    <row r="30">
      <c r="BJ30" s="306"/>
      <c r="BK30" s="307"/>
      <c r="BL30" s="309"/>
      <c r="BM30" s="310"/>
      <c r="BN30" s="306"/>
      <c r="BO30" s="306"/>
      <c r="BP30" s="306"/>
      <c r="BQ30" s="306"/>
      <c r="BR30" s="306"/>
      <c r="BS30" s="306"/>
      <c r="BT30" s="306"/>
      <c r="BU30" s="306"/>
      <c r="BV30" s="306"/>
      <c r="BW30" s="306"/>
      <c r="BX30" s="309"/>
      <c r="BY30" s="309"/>
      <c r="BZ30" s="309"/>
      <c r="CA30" s="309"/>
      <c r="CB30" s="309"/>
      <c r="CC30" s="310"/>
      <c r="CD30" s="310"/>
      <c r="CE30" s="310"/>
      <c r="CF30" s="310"/>
      <c r="CG30" s="310"/>
      <c r="CH30" s="310"/>
      <c r="CI30" s="310"/>
      <c r="CJ30" s="310"/>
      <c r="CK30" s="310"/>
      <c r="CL30" s="310"/>
      <c r="CM30" s="310"/>
      <c r="CN30" s="310"/>
      <c r="CO30" s="310"/>
      <c r="CP30" s="310"/>
      <c r="CQ30" s="310"/>
      <c r="CR30" s="310"/>
      <c r="CS30" s="310"/>
      <c r="CT30" s="310"/>
      <c r="CU30" s="310"/>
      <c r="CV30" s="310"/>
      <c r="CW30" s="310"/>
      <c r="CX30" s="310"/>
      <c r="CY30" s="310"/>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5"/>
      <c r="DY30" s="315"/>
      <c r="DZ30" s="315"/>
      <c r="EA30" s="315"/>
      <c r="EB30" s="315"/>
      <c r="EC30" s="315"/>
      <c r="ED30" s="315"/>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row>
    <row r="31">
      <c r="BJ31" s="306"/>
      <c r="BK31" s="307"/>
      <c r="BL31" s="309"/>
      <c r="BM31" s="310"/>
      <c r="BN31" s="306"/>
      <c r="BO31" s="306"/>
      <c r="BP31" s="306"/>
      <c r="BQ31" s="306"/>
      <c r="BR31" s="306"/>
      <c r="BS31" s="306"/>
      <c r="BT31" s="306"/>
      <c r="BU31" s="306"/>
      <c r="BV31" s="306"/>
      <c r="BW31" s="306"/>
      <c r="BX31" s="307"/>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FL31" s="310"/>
    </row>
    <row r="32">
      <c r="BJ32" s="306"/>
      <c r="BK32" s="307"/>
      <c r="BL32" s="309"/>
      <c r="BM32" s="310"/>
      <c r="BN32" s="306"/>
      <c r="BO32" s="306"/>
      <c r="BP32" s="306"/>
      <c r="BQ32" s="317"/>
      <c r="BR32" s="306"/>
      <c r="BS32" s="306"/>
      <c r="BT32" s="306"/>
      <c r="BU32" s="306"/>
      <c r="BV32" s="306"/>
      <c r="BW32" s="306"/>
      <c r="BX32" s="307"/>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FL32" s="310"/>
      <c r="GP32" s="310"/>
    </row>
    <row r="33">
      <c r="BJ33" s="306"/>
      <c r="BK33" s="307"/>
      <c r="BL33" s="309"/>
      <c r="BM33" s="310"/>
      <c r="BN33" s="306"/>
      <c r="BO33" s="306"/>
      <c r="BP33" s="306"/>
      <c r="BQ33" s="309"/>
      <c r="BR33" s="306"/>
      <c r="BS33" s="306"/>
      <c r="BT33" s="306"/>
      <c r="BU33" s="306"/>
      <c r="BV33" s="306"/>
      <c r="BW33" s="306"/>
      <c r="BX33" s="307"/>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FL33" s="310"/>
      <c r="GP33" s="310"/>
    </row>
    <row r="34">
      <c r="BJ34" s="306"/>
      <c r="BK34" s="307"/>
      <c r="BL34" s="309"/>
      <c r="BM34" s="310"/>
      <c r="BN34" s="306"/>
      <c r="BO34" s="306"/>
      <c r="BP34" s="306"/>
      <c r="BQ34" s="309"/>
      <c r="BR34" s="306"/>
      <c r="BS34" s="306"/>
      <c r="BT34" s="306"/>
      <c r="BU34" s="306"/>
      <c r="BV34" s="306"/>
      <c r="BW34" s="306"/>
      <c r="BX34" s="307"/>
      <c r="BY34" s="306"/>
      <c r="BZ34" s="306"/>
      <c r="CA34" s="306"/>
      <c r="CB34" s="306"/>
      <c r="CC34" s="306"/>
      <c r="CD34" s="306"/>
      <c r="CE34" s="306"/>
      <c r="CF34" s="306"/>
      <c r="CG34" s="306"/>
      <c r="CH34" s="306"/>
      <c r="CI34" s="306"/>
      <c r="CJ34" s="306"/>
      <c r="CK34" s="306"/>
      <c r="CL34" s="306"/>
      <c r="CM34" s="306"/>
      <c r="CN34" s="306"/>
      <c r="CO34" s="306"/>
      <c r="CP34" s="306"/>
      <c r="CQ34" s="306"/>
      <c r="CR34" s="306"/>
      <c r="CS34" s="306"/>
      <c r="CT34" s="306"/>
      <c r="CU34" s="306"/>
      <c r="CV34" s="306"/>
      <c r="CW34" s="306"/>
      <c r="CX34" s="306"/>
      <c r="CY34" s="306"/>
      <c r="FL34" s="310"/>
      <c r="GP34" s="309"/>
      <c r="HM34" s="309"/>
    </row>
    <row r="35">
      <c r="BJ35" s="306"/>
      <c r="BK35" s="307"/>
      <c r="BL35" s="309"/>
      <c r="BM35" s="310"/>
      <c r="BN35" s="306"/>
      <c r="BO35" s="306"/>
      <c r="BP35" s="306"/>
      <c r="BQ35" s="309"/>
      <c r="BR35" s="306"/>
      <c r="BS35" s="306"/>
      <c r="BT35" s="306"/>
      <c r="BU35" s="306"/>
      <c r="BV35" s="306"/>
      <c r="BW35" s="306"/>
      <c r="BX35" s="307"/>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FL35" s="310"/>
      <c r="GP35" s="309"/>
      <c r="HM35" s="309"/>
      <c r="HN35" s="309"/>
    </row>
    <row r="36">
      <c r="BJ36" s="306"/>
      <c r="BK36" s="307"/>
      <c r="BL36" s="309"/>
      <c r="BM36" s="310"/>
      <c r="BN36" s="306"/>
      <c r="BO36" s="306"/>
      <c r="BP36" s="306"/>
      <c r="BQ36" s="309"/>
      <c r="BR36" s="306"/>
      <c r="BS36" s="306"/>
      <c r="BT36" s="306"/>
      <c r="BU36" s="306"/>
      <c r="BV36" s="306"/>
      <c r="BW36" s="306"/>
      <c r="BX36" s="307"/>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FL36" s="310"/>
      <c r="GP36" s="309"/>
      <c r="HM36" s="309"/>
      <c r="HN36" s="309"/>
    </row>
    <row r="37">
      <c r="BJ37" s="306"/>
      <c r="BK37" s="307"/>
      <c r="BL37" s="309"/>
      <c r="BM37" s="310"/>
      <c r="BN37" s="306"/>
      <c r="BO37" s="306"/>
      <c r="BP37" s="306"/>
      <c r="BQ37" s="309"/>
      <c r="BR37" s="306"/>
      <c r="BS37" s="306"/>
      <c r="BT37" s="306"/>
      <c r="BU37" s="306"/>
      <c r="BV37" s="306"/>
      <c r="BW37" s="306"/>
      <c r="BX37" s="307"/>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FL37" s="310"/>
      <c r="GP37" s="309"/>
      <c r="HM37" s="309"/>
      <c r="HN37" s="309"/>
    </row>
    <row r="38">
      <c r="BJ38" s="306"/>
      <c r="BK38" s="307"/>
      <c r="BL38" s="309"/>
      <c r="BM38" s="310"/>
      <c r="BN38" s="306"/>
      <c r="BO38" s="306"/>
      <c r="BP38" s="306"/>
      <c r="BQ38" s="309"/>
      <c r="BR38" s="306"/>
      <c r="BS38" s="306"/>
      <c r="BT38" s="306"/>
      <c r="BU38" s="306"/>
      <c r="BV38" s="306"/>
      <c r="BW38" s="306"/>
      <c r="BX38" s="307"/>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FL38" s="310"/>
      <c r="GP38" s="309"/>
      <c r="HM38" s="309"/>
      <c r="HN38" s="309"/>
    </row>
    <row r="39">
      <c r="BJ39" s="306"/>
      <c r="BK39" s="307"/>
      <c r="BL39" s="309"/>
      <c r="BM39" s="310"/>
      <c r="BN39" s="306"/>
      <c r="BO39" s="306"/>
      <c r="BP39" s="306"/>
      <c r="BQ39" s="309"/>
      <c r="BR39" s="306"/>
      <c r="BS39" s="306"/>
      <c r="BT39" s="306"/>
      <c r="BU39" s="306"/>
      <c r="BV39" s="306"/>
      <c r="BW39" s="306"/>
      <c r="BX39" s="307"/>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FL39" s="310"/>
      <c r="GP39" s="309"/>
      <c r="HM39" s="309"/>
      <c r="HN39" s="309"/>
    </row>
    <row r="40">
      <c r="BJ40" s="306"/>
      <c r="BK40" s="307"/>
      <c r="BL40" s="309"/>
      <c r="BM40" s="310"/>
      <c r="BN40" s="306"/>
      <c r="BO40" s="306"/>
      <c r="BP40" s="306"/>
      <c r="BQ40" s="309"/>
      <c r="BR40" s="306"/>
      <c r="BS40" s="306"/>
      <c r="BT40" s="306"/>
      <c r="BU40" s="306"/>
      <c r="BV40" s="306"/>
      <c r="BW40" s="306"/>
      <c r="BX40" s="307"/>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FL40" s="310"/>
      <c r="GP40" s="309"/>
      <c r="HM40" s="309"/>
      <c r="HN40" s="309"/>
    </row>
    <row r="41">
      <c r="BJ41" s="306"/>
      <c r="BK41" s="307"/>
      <c r="BL41" s="309"/>
      <c r="BM41" s="310"/>
      <c r="BN41" s="306"/>
      <c r="BO41" s="306"/>
      <c r="BP41" s="306"/>
      <c r="BQ41" s="309"/>
      <c r="BR41" s="306"/>
      <c r="BS41" s="306"/>
      <c r="BT41" s="306"/>
      <c r="BU41" s="306"/>
      <c r="BV41" s="306"/>
      <c r="BW41" s="306"/>
      <c r="BX41" s="307"/>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FL41" s="310"/>
      <c r="GP41" s="309"/>
      <c r="HM41" s="309"/>
      <c r="HN41" s="309"/>
    </row>
    <row r="42">
      <c r="BJ42" s="306"/>
      <c r="BK42" s="308"/>
      <c r="BL42" s="309"/>
      <c r="BM42" s="310"/>
      <c r="BN42" s="306"/>
      <c r="BO42" s="306"/>
      <c r="BP42" s="306"/>
      <c r="BQ42" s="309"/>
      <c r="BR42" s="306"/>
      <c r="BS42" s="306"/>
      <c r="BT42" s="306"/>
      <c r="BU42" s="306"/>
      <c r="BV42" s="306"/>
      <c r="BW42" s="306"/>
      <c r="BX42" s="308"/>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FL42" s="310"/>
      <c r="GP42" s="309"/>
      <c r="HM42" s="309"/>
      <c r="HN42" s="309"/>
    </row>
    <row r="43">
      <c r="BJ43" s="306"/>
      <c r="BK43" s="308"/>
      <c r="BL43" s="309"/>
      <c r="BM43" s="310"/>
      <c r="BN43" s="306"/>
      <c r="BO43" s="306"/>
      <c r="BP43" s="306"/>
      <c r="BQ43" s="309"/>
      <c r="BR43" s="306"/>
      <c r="BS43" s="306"/>
      <c r="BT43" s="306"/>
      <c r="BU43" s="306"/>
      <c r="BV43" s="306"/>
      <c r="BW43" s="306"/>
      <c r="BX43" s="308"/>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FL43" s="310"/>
      <c r="GP43" s="309"/>
      <c r="HM43" s="309"/>
      <c r="HN43" s="309"/>
    </row>
    <row r="44">
      <c r="BJ44" s="306"/>
      <c r="BK44" s="308"/>
      <c r="BL44" s="309"/>
      <c r="BM44" s="310"/>
      <c r="BN44" s="306"/>
      <c r="BO44" s="306"/>
      <c r="BP44" s="306"/>
      <c r="BQ44" s="309"/>
      <c r="BR44" s="306"/>
      <c r="BS44" s="306"/>
      <c r="BT44" s="306"/>
      <c r="BU44" s="306"/>
      <c r="BV44" s="306"/>
      <c r="BW44" s="306"/>
      <c r="BX44" s="308"/>
      <c r="BY44" s="306"/>
      <c r="BZ44" s="306"/>
      <c r="CA44" s="306"/>
      <c r="CB44" s="306"/>
      <c r="CC44" s="306"/>
      <c r="CD44" s="306"/>
      <c r="CE44" s="306"/>
      <c r="CF44" s="306"/>
      <c r="CG44" s="306"/>
      <c r="CH44" s="306"/>
      <c r="CI44" s="306"/>
      <c r="CJ44" s="306"/>
      <c r="CK44" s="306"/>
      <c r="CL44" s="306"/>
      <c r="CM44" s="306"/>
      <c r="CN44" s="306"/>
      <c r="CO44" s="306"/>
      <c r="CP44" s="306"/>
      <c r="CQ44" s="306"/>
      <c r="CR44" s="306"/>
      <c r="CS44" s="306"/>
      <c r="CT44" s="306"/>
      <c r="CU44" s="306"/>
      <c r="CV44" s="306"/>
      <c r="CW44" s="306"/>
      <c r="CX44" s="306"/>
      <c r="CY44" s="306"/>
      <c r="FL44" s="310"/>
      <c r="GP44" s="309"/>
      <c r="HM44" s="309"/>
      <c r="HN44" s="309"/>
    </row>
    <row r="45">
      <c r="BJ45" s="306"/>
      <c r="BK45" s="308"/>
      <c r="BL45" s="309"/>
      <c r="BM45" s="310"/>
      <c r="BN45" s="306"/>
      <c r="BO45" s="306"/>
      <c r="BP45" s="306"/>
      <c r="BQ45" s="309"/>
      <c r="BR45" s="306"/>
      <c r="BS45" s="306"/>
      <c r="BT45" s="306"/>
      <c r="BU45" s="306"/>
      <c r="BV45" s="306"/>
      <c r="BW45" s="306"/>
      <c r="BX45" s="308"/>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FL45" s="310"/>
      <c r="GP45" s="309"/>
      <c r="HM45" s="309"/>
      <c r="HN45" s="309"/>
    </row>
    <row r="46">
      <c r="BJ46" s="306"/>
      <c r="BK46" s="308"/>
      <c r="BL46" s="309"/>
      <c r="BM46" s="310"/>
      <c r="BN46" s="306"/>
      <c r="BO46" s="306"/>
      <c r="BP46" s="306"/>
      <c r="BQ46" s="309"/>
      <c r="BR46" s="306"/>
      <c r="BS46" s="306"/>
      <c r="BT46" s="306"/>
      <c r="BU46" s="306"/>
      <c r="BV46" s="306"/>
      <c r="BW46" s="306"/>
      <c r="BX46" s="308"/>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FL46" s="310"/>
      <c r="GP46" s="309"/>
      <c r="HM46" s="309"/>
      <c r="HN46" s="309"/>
    </row>
    <row r="47">
      <c r="BJ47" s="306"/>
      <c r="BK47" s="308"/>
      <c r="BL47" s="309"/>
      <c r="BM47" s="310"/>
      <c r="BN47" s="306"/>
      <c r="BO47" s="306"/>
      <c r="BP47" s="306"/>
      <c r="BQ47" s="309"/>
      <c r="BR47" s="306"/>
      <c r="BS47" s="306"/>
      <c r="BT47" s="306"/>
      <c r="BU47" s="306"/>
      <c r="BV47" s="306"/>
      <c r="BW47" s="306"/>
      <c r="BX47" s="308"/>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FL47" s="310"/>
      <c r="GP47" s="309"/>
      <c r="HM47" s="309"/>
      <c r="HN47" s="309"/>
    </row>
    <row r="48">
      <c r="BJ48" s="306"/>
      <c r="BK48" s="308"/>
      <c r="BL48" s="309"/>
      <c r="BM48" s="310"/>
      <c r="BN48" s="306"/>
      <c r="BO48" s="306"/>
      <c r="BP48" s="306"/>
      <c r="BQ48" s="309"/>
      <c r="BR48" s="306"/>
      <c r="BS48" s="306"/>
      <c r="BT48" s="306"/>
      <c r="BU48" s="306"/>
      <c r="BV48" s="306"/>
      <c r="BW48" s="306"/>
      <c r="BX48" s="308"/>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FL48" s="310"/>
      <c r="GP48" s="309"/>
      <c r="HM48" s="309"/>
      <c r="HN48" s="309"/>
    </row>
    <row r="49">
      <c r="BJ49" s="306"/>
      <c r="BK49" s="308"/>
      <c r="BL49" s="309"/>
      <c r="BM49" s="310"/>
      <c r="BN49" s="306"/>
      <c r="BO49" s="306"/>
      <c r="BP49" s="306"/>
      <c r="BQ49" s="309"/>
      <c r="BR49" s="306"/>
      <c r="BS49" s="306"/>
      <c r="BT49" s="306"/>
      <c r="BU49" s="306"/>
      <c r="BV49" s="306"/>
      <c r="BW49" s="306"/>
      <c r="BX49" s="308"/>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FL49" s="310"/>
      <c r="GP49" s="309"/>
      <c r="HM49" s="309"/>
      <c r="HN49" s="309"/>
    </row>
    <row r="50">
      <c r="BJ50" s="306"/>
      <c r="BK50" s="308"/>
      <c r="BL50" s="309"/>
      <c r="BM50" s="310"/>
      <c r="BN50" s="306"/>
      <c r="BO50" s="306"/>
      <c r="BP50" s="306"/>
      <c r="BQ50" s="309"/>
      <c r="BR50" s="306"/>
      <c r="BS50" s="306"/>
      <c r="BT50" s="306"/>
      <c r="BU50" s="306"/>
      <c r="BV50" s="306"/>
      <c r="BW50" s="306"/>
      <c r="BX50" s="308"/>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FL50" s="310"/>
      <c r="GP50" s="309"/>
      <c r="HM50" s="309"/>
      <c r="HN50" s="309"/>
    </row>
    <row r="51">
      <c r="BJ51" s="306"/>
      <c r="BK51" s="308"/>
      <c r="BL51" s="309"/>
      <c r="BM51" s="309"/>
      <c r="BN51" s="306"/>
      <c r="BO51" s="306"/>
      <c r="BP51" s="306"/>
      <c r="BQ51" s="309"/>
      <c r="BR51" s="306"/>
      <c r="BS51" s="306"/>
      <c r="BT51" s="306"/>
      <c r="BU51" s="306"/>
      <c r="BV51" s="306"/>
      <c r="BW51" s="306"/>
      <c r="BX51" s="308"/>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FL51" s="310"/>
      <c r="GP51" s="309"/>
      <c r="HM51" s="309"/>
      <c r="HN51" s="309"/>
    </row>
    <row r="52">
      <c r="BJ52" s="306"/>
      <c r="BK52" s="307"/>
      <c r="BL52" s="310"/>
      <c r="BM52" s="309"/>
      <c r="BN52" s="306"/>
      <c r="BO52" s="306"/>
      <c r="BP52" s="306"/>
      <c r="BQ52" s="309"/>
      <c r="BR52" s="306"/>
      <c r="BS52" s="306"/>
      <c r="BT52" s="306"/>
      <c r="BU52" s="306"/>
      <c r="BV52" s="306"/>
      <c r="BW52" s="306"/>
      <c r="BX52" s="307"/>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FL52" s="310"/>
      <c r="GP52" s="309"/>
      <c r="HM52" s="309"/>
      <c r="HN52" s="309"/>
    </row>
    <row r="53">
      <c r="BJ53" s="306"/>
      <c r="BK53" s="307"/>
      <c r="BL53" s="310"/>
      <c r="BM53" s="309"/>
      <c r="BN53" s="306"/>
      <c r="BO53" s="306"/>
      <c r="BP53" s="306"/>
      <c r="BQ53" s="309"/>
      <c r="BR53" s="306"/>
      <c r="BS53" s="306"/>
      <c r="BT53" s="306"/>
      <c r="BU53" s="306"/>
      <c r="BV53" s="306"/>
      <c r="BW53" s="306"/>
      <c r="BX53" s="307"/>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FL53" s="309"/>
      <c r="GP53" s="309"/>
      <c r="HM53" s="313"/>
      <c r="HN53" s="309"/>
    </row>
    <row r="54">
      <c r="BJ54" s="306"/>
      <c r="BK54" s="307"/>
      <c r="BL54" s="310"/>
      <c r="BM54" s="309"/>
      <c r="BN54" s="306"/>
      <c r="BO54" s="306"/>
      <c r="BP54" s="306"/>
      <c r="BQ54" s="309"/>
      <c r="BR54" s="306"/>
      <c r="BS54" s="306"/>
      <c r="BT54" s="306"/>
      <c r="BU54" s="306"/>
      <c r="BV54" s="306"/>
      <c r="BW54" s="306"/>
      <c r="BX54" s="307"/>
      <c r="BY54" s="306"/>
      <c r="BZ54" s="306"/>
      <c r="CA54" s="306"/>
      <c r="CB54" s="306"/>
      <c r="CC54" s="306"/>
      <c r="CD54" s="306"/>
      <c r="CE54" s="306"/>
      <c r="CF54" s="306"/>
      <c r="CG54" s="306"/>
      <c r="CH54" s="306"/>
      <c r="CI54" s="306"/>
      <c r="CJ54" s="306"/>
      <c r="CK54" s="306"/>
      <c r="CL54" s="306"/>
      <c r="CM54" s="306"/>
      <c r="CN54" s="306"/>
      <c r="CO54" s="306"/>
      <c r="CP54" s="306"/>
      <c r="CQ54" s="306"/>
      <c r="CR54" s="306"/>
      <c r="CS54" s="306"/>
      <c r="CT54" s="306"/>
      <c r="CU54" s="306"/>
      <c r="CV54" s="306"/>
      <c r="CW54" s="306"/>
      <c r="CX54" s="306"/>
      <c r="CY54" s="306"/>
      <c r="FL54" s="309"/>
      <c r="GP54" s="310"/>
      <c r="HM54" s="313"/>
      <c r="HN54" s="309"/>
    </row>
    <row r="55">
      <c r="BJ55" s="306"/>
      <c r="BK55" s="307"/>
      <c r="BL55" s="310"/>
      <c r="BM55" s="309"/>
      <c r="BN55" s="306"/>
      <c r="BO55" s="306"/>
      <c r="BP55" s="306"/>
      <c r="BQ55" s="309"/>
      <c r="BR55" s="306"/>
      <c r="BS55" s="306"/>
      <c r="BT55" s="306"/>
      <c r="BU55" s="306"/>
      <c r="BV55" s="306"/>
      <c r="BW55" s="306"/>
      <c r="BX55" s="307"/>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FL55" s="309"/>
      <c r="GP55" s="310"/>
      <c r="HM55" s="313"/>
      <c r="HN55" s="309"/>
    </row>
    <row r="56">
      <c r="BJ56" s="306"/>
      <c r="BK56" s="308"/>
      <c r="BL56" s="310"/>
      <c r="BM56" s="309"/>
      <c r="BN56" s="306"/>
      <c r="BO56" s="306"/>
      <c r="BP56" s="306"/>
      <c r="BQ56" s="309"/>
      <c r="BR56" s="306"/>
      <c r="BS56" s="306"/>
      <c r="BT56" s="306"/>
      <c r="BU56" s="306"/>
      <c r="BV56" s="306"/>
      <c r="BW56" s="306"/>
      <c r="BX56" s="308"/>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FL56" s="309"/>
      <c r="GP56" s="310"/>
      <c r="HM56" s="313"/>
      <c r="HN56" s="309"/>
    </row>
    <row r="57">
      <c r="BJ57" s="306"/>
      <c r="BK57" s="308"/>
      <c r="BL57" s="310"/>
      <c r="BM57" s="309"/>
      <c r="BN57" s="306"/>
      <c r="BO57" s="306"/>
      <c r="BP57" s="306"/>
      <c r="BQ57" s="309"/>
      <c r="BR57" s="306"/>
      <c r="BS57" s="306"/>
      <c r="BT57" s="306"/>
      <c r="BU57" s="306"/>
      <c r="BV57" s="306"/>
      <c r="BW57" s="306"/>
      <c r="BX57" s="308"/>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FL57" s="309"/>
      <c r="GP57" s="310"/>
      <c r="HM57" s="313"/>
      <c r="HN57" s="309"/>
    </row>
    <row r="58">
      <c r="BJ58" s="306"/>
      <c r="BK58" s="308"/>
      <c r="BL58" s="310"/>
      <c r="BM58" s="309"/>
      <c r="BN58" s="306"/>
      <c r="BO58" s="306"/>
      <c r="BP58" s="306"/>
      <c r="BQ58" s="309"/>
      <c r="BR58" s="306"/>
      <c r="BS58" s="306"/>
      <c r="BT58" s="306"/>
      <c r="BU58" s="306"/>
      <c r="BV58" s="306"/>
      <c r="BW58" s="306"/>
      <c r="BX58" s="308"/>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FL58" s="309"/>
      <c r="GP58" s="310"/>
      <c r="HM58" s="313"/>
      <c r="HN58" s="309"/>
    </row>
    <row r="59">
      <c r="BJ59" s="306"/>
      <c r="BK59" s="308"/>
      <c r="BL59" s="306"/>
      <c r="BM59" s="309"/>
      <c r="BN59" s="306"/>
      <c r="BO59" s="306"/>
      <c r="BP59" s="306"/>
      <c r="BQ59" s="309"/>
      <c r="BR59" s="306"/>
      <c r="BS59" s="306"/>
      <c r="BT59" s="306"/>
      <c r="BU59" s="306"/>
      <c r="BV59" s="306"/>
      <c r="BW59" s="306"/>
      <c r="BX59" s="308"/>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FL59" s="309"/>
      <c r="GP59" s="310"/>
      <c r="HM59" s="313"/>
      <c r="HN59" s="309"/>
    </row>
    <row r="60">
      <c r="BJ60" s="306"/>
      <c r="BK60" s="306"/>
      <c r="BL60" s="306"/>
      <c r="BM60" s="306"/>
      <c r="BN60" s="306"/>
      <c r="BO60" s="306"/>
      <c r="BP60" s="306"/>
      <c r="BQ60" s="309"/>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FL60" s="309"/>
      <c r="GP60" s="310"/>
      <c r="HM60" s="313"/>
      <c r="HN60" s="309"/>
    </row>
    <row r="61">
      <c r="BJ61" s="306"/>
      <c r="BK61" s="306"/>
      <c r="BL61" s="306"/>
      <c r="BM61" s="306"/>
      <c r="BN61" s="306"/>
      <c r="BO61" s="306"/>
      <c r="BP61" s="306"/>
      <c r="BQ61" s="309"/>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FL61" s="309"/>
      <c r="GP61" s="310"/>
      <c r="HM61" s="313"/>
      <c r="HN61" s="309"/>
    </row>
    <row r="62">
      <c r="BJ62" s="306"/>
      <c r="BK62" s="306"/>
      <c r="BL62" s="306"/>
      <c r="BM62" s="306"/>
      <c r="BN62" s="306"/>
      <c r="BO62" s="306"/>
      <c r="BP62" s="306"/>
      <c r="BQ62" s="309"/>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HM62" s="313"/>
      <c r="HN62" s="309"/>
    </row>
    <row r="63">
      <c r="BJ63" s="306"/>
      <c r="BK63" s="306"/>
      <c r="BL63" s="306"/>
      <c r="BM63" s="306"/>
      <c r="BN63" s="306"/>
      <c r="BO63" s="306"/>
      <c r="BP63" s="306"/>
      <c r="BQ63" s="309"/>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HM63" s="313"/>
      <c r="HN63" s="309"/>
    </row>
    <row r="64">
      <c r="BJ64" s="306"/>
      <c r="BK64" s="306"/>
      <c r="BL64" s="306"/>
      <c r="BM64" s="306"/>
      <c r="BN64" s="306"/>
      <c r="BO64" s="306"/>
      <c r="BP64" s="306"/>
      <c r="BQ64" s="318"/>
      <c r="BR64" s="306"/>
      <c r="BS64" s="306"/>
      <c r="BT64" s="306"/>
      <c r="BU64" s="306"/>
      <c r="BV64" s="306"/>
      <c r="BW64" s="306"/>
      <c r="BX64" s="306"/>
      <c r="BY64" s="306"/>
      <c r="BZ64" s="306"/>
      <c r="CA64" s="306"/>
      <c r="CB64" s="306"/>
      <c r="CC64" s="306"/>
      <c r="CD64" s="306"/>
      <c r="CE64" s="306"/>
      <c r="CF64" s="306"/>
      <c r="CG64" s="306"/>
      <c r="CH64" s="306"/>
      <c r="CI64" s="306"/>
      <c r="CJ64" s="306"/>
      <c r="CK64" s="306"/>
      <c r="CL64" s="306"/>
      <c r="CM64" s="306"/>
      <c r="CN64" s="306"/>
      <c r="CO64" s="306"/>
      <c r="CP64" s="306"/>
      <c r="CQ64" s="306"/>
      <c r="CR64" s="306"/>
      <c r="CS64" s="306"/>
      <c r="CT64" s="306"/>
      <c r="CU64" s="306"/>
      <c r="CV64" s="306"/>
      <c r="CW64" s="306"/>
      <c r="CX64" s="306"/>
      <c r="CY64" s="306"/>
      <c r="HM64" s="313"/>
      <c r="HN64" s="309"/>
    </row>
    <row r="65">
      <c r="BJ65" s="306"/>
      <c r="BK65" s="306"/>
      <c r="BL65" s="306"/>
      <c r="BM65" s="306"/>
      <c r="BN65" s="306"/>
      <c r="BO65" s="306"/>
      <c r="BP65" s="306"/>
      <c r="BQ65" s="319"/>
      <c r="BR65" s="306"/>
      <c r="BS65" s="306"/>
      <c r="BT65" s="306"/>
      <c r="BU65" s="306"/>
      <c r="BV65" s="306"/>
      <c r="BW65" s="306"/>
      <c r="BX65" s="306"/>
      <c r="BY65" s="306"/>
      <c r="BZ65" s="306"/>
      <c r="CA65" s="306"/>
      <c r="CB65" s="306"/>
      <c r="CC65" s="306"/>
      <c r="CD65" s="306"/>
      <c r="CE65" s="306"/>
      <c r="CF65" s="306"/>
      <c r="CG65" s="306"/>
      <c r="CH65" s="306"/>
      <c r="CI65" s="306"/>
      <c r="CJ65" s="306"/>
      <c r="CK65" s="306"/>
      <c r="CL65" s="306"/>
      <c r="CM65" s="306"/>
      <c r="CN65" s="306"/>
      <c r="CO65" s="306"/>
      <c r="CP65" s="306"/>
      <c r="CQ65" s="306"/>
      <c r="CR65" s="306"/>
      <c r="CS65" s="306"/>
      <c r="CT65" s="306"/>
      <c r="CU65" s="306"/>
      <c r="CV65" s="306"/>
      <c r="CW65" s="306"/>
      <c r="CX65" s="306"/>
      <c r="CY65" s="306"/>
      <c r="HN65" s="313"/>
    </row>
    <row r="66">
      <c r="BJ66" s="306"/>
      <c r="BK66" s="306"/>
      <c r="BL66" s="306"/>
      <c r="BM66" s="306"/>
      <c r="BN66" s="306"/>
      <c r="BO66" s="306"/>
      <c r="BP66" s="306"/>
      <c r="BQ66" s="319"/>
      <c r="BR66" s="306"/>
      <c r="BS66" s="306"/>
      <c r="BT66" s="306"/>
      <c r="BU66" s="306"/>
      <c r="BV66" s="306"/>
      <c r="BW66" s="306"/>
      <c r="BX66" s="306"/>
      <c r="BY66" s="306"/>
      <c r="BZ66" s="306"/>
      <c r="CA66" s="306"/>
      <c r="CB66" s="306"/>
      <c r="CC66" s="306"/>
      <c r="CD66" s="306"/>
      <c r="CE66" s="306"/>
      <c r="CF66" s="306"/>
      <c r="CG66" s="306"/>
      <c r="CH66" s="306"/>
      <c r="CI66" s="306"/>
      <c r="CJ66" s="306"/>
      <c r="CK66" s="306"/>
      <c r="CL66" s="306"/>
      <c r="CM66" s="306"/>
      <c r="CN66" s="306"/>
      <c r="CO66" s="306"/>
      <c r="CP66" s="306"/>
      <c r="CQ66" s="306"/>
      <c r="CR66" s="306"/>
      <c r="CS66" s="306"/>
      <c r="CT66" s="306"/>
      <c r="CU66" s="306"/>
      <c r="CV66" s="306"/>
      <c r="CW66" s="306"/>
      <c r="CX66" s="306"/>
      <c r="CY66" s="306"/>
    </row>
    <row r="67">
      <c r="BJ67" s="306"/>
      <c r="BK67" s="306"/>
      <c r="BL67" s="306"/>
      <c r="BM67" s="306"/>
      <c r="BN67" s="306"/>
      <c r="BO67" s="306"/>
      <c r="BP67" s="306"/>
      <c r="BQ67" s="319"/>
      <c r="BR67" s="306"/>
      <c r="BS67" s="306"/>
      <c r="BT67" s="306"/>
      <c r="BU67" s="306"/>
      <c r="BV67" s="306"/>
      <c r="BW67" s="306"/>
      <c r="BX67" s="306"/>
      <c r="BY67" s="306"/>
      <c r="BZ67" s="306"/>
      <c r="CA67" s="306"/>
      <c r="CB67" s="306"/>
      <c r="CC67" s="306"/>
      <c r="CD67" s="306"/>
      <c r="CE67" s="306"/>
      <c r="CF67" s="306"/>
      <c r="CG67" s="306"/>
      <c r="CH67" s="306"/>
      <c r="CI67" s="306"/>
      <c r="CJ67" s="306"/>
      <c r="CK67" s="306"/>
      <c r="CL67" s="306"/>
      <c r="CM67" s="306"/>
      <c r="CN67" s="306"/>
      <c r="CO67" s="306"/>
      <c r="CP67" s="306"/>
      <c r="CQ67" s="306"/>
      <c r="CR67" s="306"/>
      <c r="CS67" s="306"/>
      <c r="CT67" s="306"/>
      <c r="CU67" s="306"/>
      <c r="CV67" s="306"/>
      <c r="CW67" s="306"/>
      <c r="CX67" s="306"/>
      <c r="CY67" s="306"/>
    </row>
    <row r="68">
      <c r="BJ68" s="306"/>
      <c r="BK68" s="306"/>
      <c r="BL68" s="306"/>
      <c r="BM68" s="306"/>
      <c r="BN68" s="306"/>
      <c r="BO68" s="306"/>
      <c r="BP68" s="306"/>
      <c r="BQ68" s="319"/>
      <c r="BR68" s="306"/>
      <c r="BS68" s="306"/>
      <c r="BT68" s="306"/>
      <c r="BU68" s="306"/>
      <c r="BV68" s="306"/>
      <c r="BW68" s="306"/>
      <c r="BX68" s="306"/>
      <c r="BY68" s="306"/>
      <c r="BZ68" s="306"/>
      <c r="CA68" s="306"/>
      <c r="CB68" s="306"/>
      <c r="CC68" s="306"/>
      <c r="CD68" s="306"/>
      <c r="CE68" s="306"/>
      <c r="CF68" s="306"/>
      <c r="CG68" s="306"/>
      <c r="CH68" s="306"/>
      <c r="CI68" s="306"/>
      <c r="CJ68" s="306"/>
      <c r="CK68" s="306"/>
      <c r="CL68" s="306"/>
      <c r="CM68" s="306"/>
      <c r="CN68" s="306"/>
      <c r="CO68" s="306"/>
      <c r="CP68" s="306"/>
      <c r="CQ68" s="306"/>
      <c r="CR68" s="306"/>
      <c r="CS68" s="306"/>
      <c r="CT68" s="306"/>
      <c r="CU68" s="306"/>
      <c r="CV68" s="306"/>
      <c r="CW68" s="306"/>
      <c r="CX68" s="306"/>
      <c r="CY68" s="306"/>
    </row>
    <row r="69">
      <c r="BQ69" s="320"/>
    </row>
    <row r="70">
      <c r="BQ70" s="320"/>
    </row>
    <row r="71">
      <c r="BP71" s="306"/>
      <c r="BQ71" s="319"/>
      <c r="BR71" s="306"/>
      <c r="BS71" s="306"/>
      <c r="BT71" s="306"/>
    </row>
    <row r="72">
      <c r="BP72" s="306"/>
      <c r="BQ72" s="309"/>
      <c r="BR72" s="306"/>
      <c r="BS72" s="306"/>
      <c r="BT72" s="306"/>
    </row>
    <row r="73">
      <c r="BP73" s="306"/>
      <c r="BQ73" s="309"/>
      <c r="BR73" s="306"/>
      <c r="BS73" s="306"/>
      <c r="BT73" s="306"/>
    </row>
    <row r="74">
      <c r="BP74" s="306"/>
      <c r="BQ74" s="309"/>
      <c r="BR74" s="306"/>
      <c r="BS74" s="306"/>
      <c r="BT74" s="306"/>
    </row>
    <row r="75">
      <c r="BP75" s="306"/>
      <c r="BQ75" s="309"/>
      <c r="BR75" s="306"/>
      <c r="BS75" s="306"/>
      <c r="BT75" s="306"/>
    </row>
    <row r="76">
      <c r="BP76" s="306"/>
      <c r="BQ76" s="309"/>
      <c r="BR76" s="306"/>
      <c r="BS76" s="306"/>
      <c r="BT76" s="306"/>
    </row>
    <row r="77">
      <c r="BP77" s="306"/>
      <c r="BQ77" s="310"/>
      <c r="BR77" s="306"/>
      <c r="BS77" s="306"/>
      <c r="BT77" s="306"/>
    </row>
    <row r="78">
      <c r="BP78" s="306"/>
      <c r="BQ78" s="310"/>
      <c r="BR78" s="306"/>
      <c r="BS78" s="306"/>
      <c r="BT78" s="306"/>
    </row>
    <row r="79">
      <c r="BP79" s="306"/>
      <c r="BQ79" s="310"/>
      <c r="BR79" s="306"/>
      <c r="BS79" s="306"/>
      <c r="BT79" s="306"/>
    </row>
    <row r="80">
      <c r="BP80" s="306"/>
      <c r="BQ80" s="310"/>
      <c r="BR80" s="306"/>
      <c r="BS80" s="306"/>
      <c r="BT80" s="306"/>
    </row>
    <row r="81">
      <c r="BP81" s="306"/>
      <c r="BQ81" s="310"/>
      <c r="BR81" s="306"/>
      <c r="BS81" s="306"/>
      <c r="BT81" s="306"/>
    </row>
    <row r="82">
      <c r="BP82" s="306"/>
      <c r="BQ82" s="310"/>
      <c r="BR82" s="306"/>
      <c r="BS82" s="306"/>
      <c r="BT82" s="306"/>
    </row>
    <row r="83">
      <c r="BP83" s="306"/>
      <c r="BQ83" s="310"/>
      <c r="BR83" s="306"/>
      <c r="BS83" s="306"/>
      <c r="BT83" s="306"/>
    </row>
    <row r="84">
      <c r="BP84" s="306"/>
      <c r="BQ84" s="310"/>
      <c r="BR84" s="306"/>
      <c r="BS84" s="306"/>
      <c r="BT84" s="306"/>
    </row>
    <row r="85">
      <c r="BP85" s="306"/>
      <c r="BQ85" s="310"/>
      <c r="BR85" s="306"/>
      <c r="BS85" s="306"/>
      <c r="BT85" s="306"/>
    </row>
    <row r="86">
      <c r="BP86" s="306"/>
      <c r="BQ86" s="310"/>
      <c r="BR86" s="306"/>
      <c r="BS86" s="306"/>
      <c r="BT86" s="306"/>
    </row>
    <row r="87">
      <c r="BP87" s="306"/>
      <c r="BQ87" s="310"/>
      <c r="BR87" s="306"/>
      <c r="BS87" s="306"/>
      <c r="BT87" s="306"/>
    </row>
    <row r="88">
      <c r="BP88" s="306"/>
      <c r="BQ88" s="310"/>
      <c r="BR88" s="306"/>
      <c r="BS88" s="306"/>
      <c r="BT88" s="306"/>
    </row>
    <row r="89">
      <c r="BP89" s="306"/>
      <c r="BQ89" s="310"/>
      <c r="BR89" s="306"/>
      <c r="BS89" s="306"/>
      <c r="BT89" s="306"/>
    </row>
    <row r="90">
      <c r="BP90" s="306"/>
      <c r="BQ90" s="310"/>
      <c r="BR90" s="306"/>
      <c r="BS90" s="306"/>
      <c r="BT90" s="306"/>
    </row>
    <row r="91">
      <c r="BP91" s="306"/>
      <c r="BQ91" s="310"/>
      <c r="BR91" s="306"/>
      <c r="BS91" s="306"/>
      <c r="BT91" s="306"/>
    </row>
    <row r="92">
      <c r="BP92" s="306"/>
      <c r="BQ92" s="310"/>
      <c r="BR92" s="306"/>
      <c r="BS92" s="306"/>
      <c r="BT92" s="306"/>
    </row>
    <row r="93">
      <c r="BP93" s="306"/>
      <c r="BQ93" s="310"/>
      <c r="BR93" s="306"/>
      <c r="BS93" s="306"/>
      <c r="BT93" s="306"/>
    </row>
    <row r="94">
      <c r="BP94" s="306"/>
      <c r="BQ94" s="310"/>
      <c r="BR94" s="306"/>
      <c r="BS94" s="306"/>
      <c r="BT94" s="306"/>
    </row>
    <row r="95">
      <c r="BP95" s="306"/>
      <c r="BQ95" s="310"/>
      <c r="BR95" s="306"/>
      <c r="BS95" s="306"/>
      <c r="BT95" s="306"/>
    </row>
    <row r="96">
      <c r="BP96" s="306"/>
      <c r="BQ96" s="310"/>
      <c r="BR96" s="306"/>
      <c r="BS96" s="306"/>
      <c r="BT96" s="306"/>
    </row>
    <row r="97">
      <c r="BP97" s="306"/>
      <c r="BQ97" s="310"/>
      <c r="BR97" s="306"/>
      <c r="BS97" s="306"/>
      <c r="BT97" s="306"/>
    </row>
    <row r="98">
      <c r="BP98" s="306"/>
      <c r="BQ98" s="310"/>
      <c r="BR98" s="306"/>
      <c r="BS98" s="306"/>
      <c r="BT98" s="306"/>
    </row>
    <row r="99">
      <c r="BP99" s="306"/>
      <c r="BQ99" s="310"/>
      <c r="BR99" s="306"/>
      <c r="BS99" s="306"/>
      <c r="BT99" s="306"/>
    </row>
    <row r="100">
      <c r="BP100" s="306"/>
      <c r="BQ100" s="310"/>
      <c r="BR100" s="306"/>
      <c r="BS100" s="306"/>
      <c r="BT100" s="306"/>
    </row>
    <row r="101">
      <c r="BP101" s="306"/>
      <c r="BQ101" s="310"/>
      <c r="BR101" s="306"/>
      <c r="BS101" s="306"/>
      <c r="BT101" s="306"/>
    </row>
    <row r="102">
      <c r="BP102" s="306"/>
      <c r="BQ102" s="310"/>
      <c r="BR102" s="306"/>
      <c r="BS102" s="306"/>
      <c r="BT102" s="306"/>
    </row>
    <row r="103">
      <c r="BP103" s="306"/>
      <c r="BQ103" s="310"/>
      <c r="BR103" s="306"/>
      <c r="BS103" s="306"/>
      <c r="BT103" s="306"/>
    </row>
    <row r="104">
      <c r="BP104" s="306"/>
      <c r="BQ104" s="310"/>
      <c r="BR104" s="306"/>
      <c r="BS104" s="306"/>
      <c r="BT104" s="306"/>
    </row>
    <row r="105">
      <c r="BP105" s="306"/>
      <c r="BQ105" s="310"/>
      <c r="BR105" s="306"/>
      <c r="BS105" s="306"/>
      <c r="BT105" s="306"/>
    </row>
    <row r="106">
      <c r="BP106" s="306"/>
      <c r="BQ106" s="310"/>
      <c r="BR106" s="306"/>
      <c r="BS106" s="306"/>
      <c r="BT106" s="306"/>
    </row>
    <row r="107">
      <c r="BP107" s="306"/>
      <c r="BQ107" s="310"/>
      <c r="BR107" s="306"/>
      <c r="BS107" s="306"/>
      <c r="BT107" s="306"/>
    </row>
    <row r="108">
      <c r="BP108" s="306"/>
      <c r="BQ108" s="310"/>
      <c r="BR108" s="306"/>
      <c r="BS108" s="306"/>
      <c r="BT108" s="306"/>
    </row>
    <row r="109">
      <c r="BP109" s="306"/>
      <c r="BQ109" s="310"/>
      <c r="BR109" s="306"/>
      <c r="BS109" s="306"/>
      <c r="BT109" s="306"/>
    </row>
    <row r="110">
      <c r="BP110" s="306"/>
      <c r="BQ110" s="310"/>
      <c r="BR110" s="306"/>
      <c r="BS110" s="306"/>
      <c r="BT110" s="306"/>
    </row>
    <row r="111">
      <c r="BP111" s="306"/>
      <c r="BQ111" s="310"/>
      <c r="BR111" s="306"/>
      <c r="BS111" s="306"/>
      <c r="BT111" s="306"/>
    </row>
    <row r="112">
      <c r="BP112" s="306"/>
      <c r="BQ112" s="310"/>
      <c r="BR112" s="306"/>
      <c r="BS112" s="306"/>
      <c r="BT112" s="306"/>
    </row>
    <row r="113">
      <c r="BP113" s="306"/>
      <c r="BQ113" s="310"/>
      <c r="BR113" s="306"/>
      <c r="BS113" s="306"/>
      <c r="BT113" s="306"/>
    </row>
    <row r="114">
      <c r="BP114" s="306"/>
      <c r="BQ114" s="310"/>
      <c r="BR114" s="306"/>
      <c r="BS114" s="306"/>
      <c r="BT114" s="306"/>
    </row>
    <row r="115">
      <c r="BP115" s="306"/>
      <c r="BQ115" s="310"/>
      <c r="BR115" s="306"/>
      <c r="BS115" s="306"/>
      <c r="BT115" s="306"/>
    </row>
    <row r="116">
      <c r="BP116" s="306"/>
      <c r="BQ116" s="310"/>
      <c r="BR116" s="306"/>
      <c r="BS116" s="306"/>
      <c r="BT116" s="306"/>
    </row>
    <row r="117">
      <c r="BP117" s="306"/>
      <c r="BQ117" s="310"/>
      <c r="BR117" s="306"/>
      <c r="BS117" s="306"/>
      <c r="BT117" s="306"/>
    </row>
    <row r="118">
      <c r="BP118" s="306"/>
      <c r="BQ118" s="310"/>
      <c r="BR118" s="306"/>
      <c r="BS118" s="306"/>
      <c r="BT118" s="306"/>
    </row>
    <row r="119">
      <c r="BP119" s="306"/>
      <c r="BQ119" s="310"/>
      <c r="BR119" s="306"/>
      <c r="BS119" s="306"/>
      <c r="BT119" s="306"/>
    </row>
    <row r="120">
      <c r="BP120" s="306"/>
      <c r="BQ120" s="310"/>
      <c r="BR120" s="306"/>
      <c r="BS120" s="306"/>
      <c r="BT120" s="306"/>
    </row>
    <row r="121">
      <c r="BP121" s="306"/>
      <c r="BQ121" s="310"/>
      <c r="BR121" s="306"/>
      <c r="BS121" s="306"/>
      <c r="BT121" s="306"/>
    </row>
    <row r="122">
      <c r="BP122" s="306"/>
      <c r="BQ122" s="310"/>
      <c r="BR122" s="306"/>
      <c r="BS122" s="306"/>
      <c r="BT122" s="306"/>
    </row>
    <row r="123">
      <c r="BP123" s="306"/>
      <c r="BQ123" s="310"/>
      <c r="BR123" s="306"/>
      <c r="BS123" s="306"/>
      <c r="BT123" s="306"/>
    </row>
    <row r="124">
      <c r="BP124" s="306"/>
      <c r="BQ124" s="310"/>
      <c r="BR124" s="306"/>
      <c r="BS124" s="306"/>
      <c r="BT124" s="306"/>
    </row>
    <row r="125">
      <c r="BP125" s="306"/>
      <c r="BQ125" s="310"/>
      <c r="BR125" s="306"/>
      <c r="BS125" s="306"/>
      <c r="BT125" s="306"/>
    </row>
    <row r="126">
      <c r="BP126" s="306"/>
      <c r="BQ126" s="310"/>
      <c r="BR126" s="306"/>
      <c r="BS126" s="306"/>
      <c r="BT126" s="306"/>
    </row>
    <row r="127">
      <c r="BP127" s="306"/>
      <c r="BQ127" s="310"/>
      <c r="BR127" s="306"/>
      <c r="BS127" s="306"/>
      <c r="BT127" s="306"/>
    </row>
    <row r="128">
      <c r="BP128" s="306"/>
      <c r="BQ128" s="310"/>
      <c r="BR128" s="306"/>
      <c r="BS128" s="306"/>
      <c r="BT128" s="306"/>
    </row>
    <row r="129">
      <c r="BP129" s="306"/>
      <c r="BQ129" s="310"/>
      <c r="BR129" s="306"/>
      <c r="BS129" s="306"/>
      <c r="BT129" s="306"/>
    </row>
    <row r="130">
      <c r="BP130" s="306"/>
      <c r="BQ130" s="310"/>
      <c r="BR130" s="306"/>
      <c r="BS130" s="306"/>
      <c r="BT130" s="306"/>
    </row>
    <row r="131">
      <c r="BP131" s="306"/>
      <c r="BQ131" s="309"/>
      <c r="BR131" s="306"/>
      <c r="BS131" s="306"/>
      <c r="BT131" s="306"/>
    </row>
    <row r="132">
      <c r="BP132" s="306"/>
      <c r="BQ132" s="309"/>
      <c r="BR132" s="306"/>
      <c r="BS132" s="306"/>
      <c r="BT132" s="306"/>
    </row>
    <row r="133">
      <c r="BP133" s="306"/>
      <c r="BQ133" s="309"/>
      <c r="BR133" s="306"/>
      <c r="BS133" s="306"/>
      <c r="BT133" s="306"/>
    </row>
    <row r="134">
      <c r="BP134" s="306"/>
      <c r="BQ134" s="309"/>
      <c r="BR134" s="306"/>
      <c r="BS134" s="306"/>
      <c r="BT134" s="306"/>
    </row>
    <row r="135">
      <c r="BP135" s="306"/>
      <c r="BQ135" s="309"/>
      <c r="BR135" s="306"/>
      <c r="BS135" s="306"/>
      <c r="BT135" s="306"/>
    </row>
    <row r="136">
      <c r="BP136" s="306"/>
      <c r="BQ136" s="309"/>
      <c r="BR136" s="306"/>
      <c r="BS136" s="306"/>
      <c r="BT136" s="306"/>
    </row>
    <row r="137">
      <c r="BP137" s="306"/>
      <c r="BQ137" s="309"/>
      <c r="BR137" s="306"/>
      <c r="BS137" s="306"/>
      <c r="BT137" s="306"/>
    </row>
    <row r="138">
      <c r="BP138" s="306"/>
      <c r="BQ138" s="309"/>
      <c r="BR138" s="306"/>
      <c r="BS138" s="306"/>
      <c r="BT138" s="306"/>
    </row>
    <row r="139">
      <c r="BP139" s="306"/>
      <c r="BQ139" s="309"/>
      <c r="BR139" s="306"/>
      <c r="BS139" s="306"/>
      <c r="BT139" s="306"/>
    </row>
    <row r="140">
      <c r="BP140" s="306"/>
      <c r="BQ140" s="309"/>
      <c r="BR140" s="306"/>
      <c r="BS140" s="306"/>
      <c r="BT140" s="306"/>
    </row>
    <row r="141">
      <c r="BP141" s="306"/>
      <c r="BQ141" s="309"/>
      <c r="BR141" s="306"/>
      <c r="BS141" s="306"/>
      <c r="BT141" s="306"/>
    </row>
    <row r="142">
      <c r="BP142" s="306"/>
      <c r="BQ142" s="309"/>
      <c r="BR142" s="306"/>
      <c r="BS142" s="306"/>
      <c r="BT142" s="306"/>
    </row>
    <row r="143">
      <c r="BP143" s="306"/>
      <c r="BQ143" s="309"/>
      <c r="BR143" s="306"/>
      <c r="BS143" s="306"/>
      <c r="BT143" s="306"/>
    </row>
    <row r="144">
      <c r="BP144" s="306"/>
      <c r="BQ144" s="309"/>
      <c r="BR144" s="306"/>
      <c r="BS144" s="306"/>
      <c r="BT144" s="306"/>
    </row>
    <row r="145">
      <c r="BP145" s="306"/>
      <c r="BQ145" s="309"/>
      <c r="BR145" s="306"/>
      <c r="BS145" s="306"/>
      <c r="BT145" s="306"/>
    </row>
    <row r="146">
      <c r="BP146" s="306"/>
      <c r="BQ146" s="309"/>
      <c r="BR146" s="306"/>
      <c r="BS146" s="306"/>
      <c r="BT146" s="306"/>
    </row>
    <row r="147">
      <c r="BP147" s="306"/>
      <c r="BQ147" s="309"/>
      <c r="BR147" s="306"/>
      <c r="BS147" s="306"/>
      <c r="BT147" s="306"/>
    </row>
    <row r="148">
      <c r="BP148" s="306"/>
      <c r="BQ148" s="309"/>
      <c r="BR148" s="306"/>
      <c r="BS148" s="306"/>
      <c r="BT148" s="306"/>
    </row>
    <row r="149">
      <c r="BP149" s="306"/>
      <c r="BQ149" s="309"/>
      <c r="BR149" s="306"/>
      <c r="BS149" s="306"/>
      <c r="BT149" s="306"/>
    </row>
    <row r="150">
      <c r="BP150" s="306"/>
      <c r="BQ150" s="309"/>
      <c r="BR150" s="306"/>
      <c r="BS150" s="306"/>
      <c r="BT150" s="306"/>
    </row>
    <row r="151">
      <c r="BP151" s="306"/>
      <c r="BQ151" s="309"/>
      <c r="BR151" s="306"/>
      <c r="BS151" s="306"/>
      <c r="BT151" s="306"/>
    </row>
    <row r="152">
      <c r="BP152" s="306"/>
      <c r="BQ152" s="309"/>
      <c r="BR152" s="306"/>
      <c r="BS152" s="306"/>
      <c r="BT152" s="306"/>
    </row>
    <row r="153">
      <c r="BP153" s="306"/>
      <c r="BQ153" s="309"/>
      <c r="BR153" s="306"/>
      <c r="BS153" s="306"/>
      <c r="BT153" s="306"/>
    </row>
    <row r="154">
      <c r="BP154" s="306"/>
      <c r="BQ154" s="309"/>
      <c r="BR154" s="306"/>
      <c r="BS154" s="306"/>
      <c r="BT154" s="306"/>
    </row>
    <row r="155">
      <c r="BP155" s="306"/>
      <c r="BQ155" s="309"/>
      <c r="BR155" s="306"/>
      <c r="BS155" s="306"/>
      <c r="BT155" s="306"/>
    </row>
    <row r="156">
      <c r="BP156" s="306"/>
      <c r="BQ156" s="309"/>
      <c r="BR156" s="306"/>
      <c r="BS156" s="306"/>
      <c r="BT156" s="306"/>
    </row>
    <row r="157">
      <c r="BP157" s="306"/>
      <c r="BQ157" s="309"/>
      <c r="BR157" s="306"/>
      <c r="BS157" s="306"/>
      <c r="BT157" s="306"/>
    </row>
    <row r="158">
      <c r="BP158" s="306"/>
      <c r="BQ158" s="309"/>
      <c r="BR158" s="306"/>
      <c r="BS158" s="306"/>
      <c r="BT158" s="306"/>
    </row>
    <row r="159">
      <c r="BP159" s="306"/>
      <c r="BQ159" s="309"/>
      <c r="BR159" s="306"/>
      <c r="BS159" s="306"/>
      <c r="BT159" s="306"/>
    </row>
    <row r="160">
      <c r="BP160" s="306"/>
      <c r="BQ160" s="309"/>
      <c r="BR160" s="306"/>
      <c r="BS160" s="306"/>
      <c r="BT160" s="306"/>
    </row>
    <row r="161">
      <c r="BP161" s="306"/>
      <c r="BQ161" s="309"/>
      <c r="BR161" s="306"/>
      <c r="BS161" s="306"/>
      <c r="BT161" s="306"/>
    </row>
    <row r="162">
      <c r="BP162" s="306"/>
      <c r="BQ162" s="309"/>
      <c r="BR162" s="306"/>
      <c r="BS162" s="306"/>
      <c r="BT162" s="306"/>
    </row>
    <row r="163">
      <c r="BP163" s="306"/>
      <c r="BQ163" s="309"/>
      <c r="BR163" s="306"/>
      <c r="BS163" s="306"/>
      <c r="BT163" s="306"/>
    </row>
    <row r="164">
      <c r="BP164" s="306"/>
      <c r="BQ164" s="309"/>
      <c r="BR164" s="306"/>
      <c r="BS164" s="306"/>
      <c r="BT164" s="306"/>
    </row>
    <row r="165">
      <c r="BP165" s="306"/>
      <c r="BQ165" s="309"/>
      <c r="BR165" s="306"/>
      <c r="BS165" s="306"/>
      <c r="BT165" s="306"/>
    </row>
    <row r="166">
      <c r="BP166" s="306"/>
      <c r="BQ166" s="309"/>
      <c r="BR166" s="306"/>
      <c r="BS166" s="306"/>
      <c r="BT166" s="306"/>
    </row>
    <row r="167">
      <c r="BP167" s="306"/>
      <c r="BQ167" s="309"/>
      <c r="BR167" s="306"/>
      <c r="BS167" s="306"/>
      <c r="BT167" s="306"/>
    </row>
    <row r="168">
      <c r="BP168" s="306"/>
      <c r="BQ168" s="309"/>
      <c r="BR168" s="306"/>
      <c r="BS168" s="306"/>
      <c r="BT168" s="306"/>
    </row>
    <row r="169">
      <c r="BP169" s="306"/>
      <c r="BQ169" s="309"/>
      <c r="BR169" s="306"/>
      <c r="BS169" s="306"/>
      <c r="BT169" s="306"/>
    </row>
    <row r="170">
      <c r="BP170" s="306"/>
      <c r="BQ170" s="309"/>
      <c r="BR170" s="306"/>
      <c r="BS170" s="306"/>
      <c r="BT170" s="306"/>
    </row>
    <row r="171">
      <c r="BP171" s="306"/>
      <c r="BQ171" s="309"/>
      <c r="BR171" s="306"/>
      <c r="BS171" s="306"/>
      <c r="BT171" s="306"/>
    </row>
    <row r="172">
      <c r="BP172" s="306"/>
      <c r="BQ172" s="309"/>
      <c r="BR172" s="306"/>
      <c r="BS172" s="306"/>
      <c r="BT172" s="306"/>
    </row>
    <row r="173">
      <c r="BP173" s="306"/>
      <c r="BQ173" s="309"/>
      <c r="BR173" s="306"/>
      <c r="BS173" s="306"/>
      <c r="BT173" s="306"/>
    </row>
    <row r="174">
      <c r="BP174" s="306"/>
      <c r="BQ174" s="309"/>
      <c r="BR174" s="306"/>
      <c r="BS174" s="306"/>
      <c r="BT174" s="306"/>
    </row>
    <row r="175">
      <c r="BP175" s="306"/>
      <c r="BQ175" s="309"/>
      <c r="BR175" s="306"/>
      <c r="BS175" s="306"/>
      <c r="BT175" s="306"/>
    </row>
    <row r="176">
      <c r="BP176" s="306"/>
      <c r="BQ176" s="309"/>
      <c r="BR176" s="306"/>
      <c r="BS176" s="306"/>
      <c r="BT176" s="306"/>
    </row>
    <row r="177">
      <c r="BP177" s="306"/>
      <c r="BQ177" s="309"/>
      <c r="BR177" s="306"/>
      <c r="BS177" s="306"/>
      <c r="BT177" s="306"/>
    </row>
    <row r="178">
      <c r="BP178" s="306"/>
      <c r="BQ178" s="309"/>
      <c r="BR178" s="306"/>
      <c r="BS178" s="306"/>
      <c r="BT178" s="306"/>
    </row>
    <row r="179">
      <c r="BP179" s="306"/>
      <c r="BQ179" s="309"/>
      <c r="BR179" s="306"/>
      <c r="BS179" s="306"/>
      <c r="BT179" s="306"/>
    </row>
    <row r="180">
      <c r="BP180" s="306"/>
      <c r="BQ180" s="306"/>
      <c r="BR180" s="306"/>
      <c r="BS180" s="306"/>
      <c r="BT180" s="306"/>
    </row>
    <row r="181">
      <c r="BP181" s="306"/>
      <c r="BQ181" s="306"/>
      <c r="BR181" s="306"/>
      <c r="BS181" s="306"/>
      <c r="BT181" s="306"/>
    </row>
    <row r="182">
      <c r="BP182" s="306"/>
      <c r="BQ182" s="306"/>
      <c r="BR182" s="306"/>
      <c r="BS182" s="306"/>
      <c r="BT182" s="306"/>
    </row>
    <row r="183">
      <c r="BP183" s="306"/>
      <c r="BQ183" s="306"/>
      <c r="BR183" s="306"/>
      <c r="BS183" s="306"/>
      <c r="BT183" s="306"/>
    </row>
    <row r="184">
      <c r="BP184" s="306"/>
      <c r="BQ184" s="306"/>
      <c r="BR184" s="306"/>
      <c r="BS184" s="306"/>
      <c r="BT184" s="306"/>
    </row>
    <row r="185">
      <c r="BP185" s="306"/>
      <c r="BQ185" s="306"/>
      <c r="BR185" s="306"/>
      <c r="BS185" s="306"/>
      <c r="BT185" s="306"/>
    </row>
    <row r="186">
      <c r="BP186" s="306"/>
      <c r="BQ186" s="306"/>
      <c r="BR186" s="306"/>
      <c r="BS186" s="306"/>
      <c r="BT186" s="306"/>
    </row>
    <row r="187">
      <c r="BP187" s="306"/>
      <c r="BQ187" s="306"/>
      <c r="BR187" s="306"/>
      <c r="BS187" s="306"/>
      <c r="BT187" s="306"/>
    </row>
    <row r="188">
      <c r="BP188" s="306"/>
      <c r="BQ188" s="306"/>
      <c r="BR188" s="306"/>
      <c r="BS188" s="306"/>
      <c r="BT188" s="306"/>
    </row>
    <row r="189">
      <c r="BP189" s="306"/>
      <c r="BQ189" s="306"/>
      <c r="BR189" s="306"/>
      <c r="BS189" s="306"/>
      <c r="BT189" s="306"/>
    </row>
    <row r="190">
      <c r="BP190" s="306"/>
      <c r="BQ190" s="306"/>
      <c r="BR190" s="306"/>
      <c r="BS190" s="306"/>
      <c r="BT190" s="306"/>
    </row>
    <row r="191">
      <c r="BP191" s="306"/>
      <c r="BQ191" s="306"/>
      <c r="BR191" s="306"/>
      <c r="BS191" s="306"/>
      <c r="BT191" s="306"/>
    </row>
    <row r="192">
      <c r="BP192" s="306"/>
      <c r="BQ192" s="306"/>
      <c r="BR192" s="306"/>
      <c r="BS192" s="306"/>
      <c r="BT192" s="306"/>
    </row>
    <row r="193">
      <c r="BP193" s="306"/>
      <c r="BQ193" s="306"/>
      <c r="BR193" s="306"/>
      <c r="BS193" s="306"/>
      <c r="BT193" s="306"/>
    </row>
    <row r="194">
      <c r="BP194" s="306"/>
      <c r="BQ194" s="306"/>
      <c r="BR194" s="306"/>
      <c r="BS194" s="306"/>
      <c r="BT194" s="306"/>
    </row>
    <row r="195">
      <c r="BP195" s="306"/>
      <c r="BQ195" s="306"/>
      <c r="BR195" s="306"/>
      <c r="BS195" s="306"/>
      <c r="BT195" s="306"/>
    </row>
    <row r="196">
      <c r="BP196" s="306"/>
      <c r="BQ196" s="306"/>
      <c r="BR196" s="306"/>
      <c r="BS196" s="306"/>
      <c r="BT196" s="306"/>
    </row>
    <row r="197">
      <c r="BP197" s="306"/>
      <c r="BQ197" s="306"/>
      <c r="BR197" s="306"/>
      <c r="BS197" s="306"/>
      <c r="BT197" s="306"/>
    </row>
    <row r="198">
      <c r="BP198" s="306"/>
      <c r="BQ198" s="306"/>
      <c r="BR198" s="306"/>
      <c r="BS198" s="306"/>
      <c r="BT198" s="306"/>
    </row>
    <row r="199">
      <c r="BP199" s="306"/>
      <c r="BQ199" s="306"/>
      <c r="BR199" s="306"/>
      <c r="BS199" s="306"/>
      <c r="BT199" s="306"/>
    </row>
    <row r="200">
      <c r="BP200" s="306"/>
      <c r="BQ200" s="306"/>
      <c r="BR200" s="306"/>
      <c r="BS200" s="306"/>
      <c r="BT200" s="306"/>
    </row>
    <row r="201">
      <c r="BP201" s="306"/>
      <c r="BQ201" s="306"/>
      <c r="BR201" s="306"/>
      <c r="BS201" s="306"/>
      <c r="BT201" s="306"/>
    </row>
    <row r="202">
      <c r="BP202" s="306"/>
      <c r="BQ202" s="306"/>
      <c r="BR202" s="306"/>
      <c r="BS202" s="306"/>
      <c r="BT202" s="306"/>
    </row>
    <row r="203">
      <c r="BP203" s="306"/>
      <c r="BQ203" s="306"/>
      <c r="BR203" s="306"/>
      <c r="BS203" s="306"/>
      <c r="BT203" s="306"/>
    </row>
    <row r="204">
      <c r="BP204" s="306"/>
      <c r="BQ204" s="306"/>
      <c r="BR204" s="306"/>
      <c r="BS204" s="306"/>
      <c r="BT204" s="306"/>
    </row>
    <row r="205">
      <c r="BP205" s="306"/>
      <c r="BQ205" s="306"/>
      <c r="BR205" s="306"/>
      <c r="BS205" s="306"/>
      <c r="BT205" s="306"/>
    </row>
    <row r="206">
      <c r="BP206" s="306"/>
      <c r="BQ206" s="306"/>
      <c r="BR206" s="306"/>
      <c r="BS206" s="306"/>
      <c r="BT206" s="306"/>
    </row>
    <row r="207">
      <c r="BP207" s="306"/>
      <c r="BQ207" s="306"/>
      <c r="BR207" s="306"/>
      <c r="BS207" s="306"/>
      <c r="BT207" s="306"/>
    </row>
    <row r="208">
      <c r="BP208" s="306"/>
      <c r="BQ208" s="306"/>
      <c r="BR208" s="306"/>
      <c r="BS208" s="306"/>
      <c r="BT208" s="306"/>
    </row>
    <row r="209">
      <c r="BP209" s="306"/>
      <c r="BQ209" s="306"/>
      <c r="BR209" s="306"/>
      <c r="BS209" s="306"/>
      <c r="BT209" s="306"/>
    </row>
    <row r="210">
      <c r="BP210" s="306"/>
      <c r="BQ210" s="306"/>
      <c r="BR210" s="306"/>
      <c r="BS210" s="306"/>
      <c r="BT210" s="306"/>
    </row>
    <row r="211">
      <c r="BP211" s="306"/>
      <c r="BQ211" s="306"/>
      <c r="BR211" s="306"/>
      <c r="BS211" s="306"/>
      <c r="BT211" s="306"/>
    </row>
    <row r="212">
      <c r="BP212" s="306"/>
      <c r="BQ212" s="306"/>
      <c r="BR212" s="306"/>
      <c r="BS212" s="306"/>
      <c r="BT212" s="306"/>
    </row>
    <row r="213">
      <c r="BP213" s="306"/>
      <c r="BQ213" s="306"/>
      <c r="BR213" s="306"/>
      <c r="BS213" s="306"/>
      <c r="BT213" s="306"/>
    </row>
    <row r="214">
      <c r="BP214" s="306"/>
      <c r="BQ214" s="306"/>
      <c r="BR214" s="306"/>
      <c r="BS214" s="306"/>
      <c r="BT214" s="306"/>
    </row>
    <row r="215">
      <c r="BP215" s="306"/>
      <c r="BQ215" s="306"/>
      <c r="BR215" s="306"/>
      <c r="BS215" s="306"/>
      <c r="BT215" s="306"/>
    </row>
    <row r="216">
      <c r="BP216" s="306"/>
      <c r="BQ216" s="306"/>
      <c r="BR216" s="306"/>
      <c r="BS216" s="306"/>
      <c r="BT216" s="306"/>
    </row>
    <row r="217">
      <c r="BP217" s="306"/>
      <c r="BQ217" s="306"/>
      <c r="BR217" s="306"/>
      <c r="BS217" s="306"/>
      <c r="BT217" s="306"/>
    </row>
    <row r="218">
      <c r="BP218" s="306"/>
      <c r="BQ218" s="306"/>
      <c r="BR218" s="306"/>
      <c r="BS218" s="306"/>
      <c r="BT218" s="306"/>
    </row>
    <row r="219">
      <c r="BP219" s="306"/>
      <c r="BQ219" s="306"/>
      <c r="BR219" s="306"/>
      <c r="BS219" s="306"/>
      <c r="BT219" s="306"/>
    </row>
    <row r="220">
      <c r="BP220" s="306"/>
      <c r="BQ220" s="306"/>
      <c r="BR220" s="306"/>
      <c r="BS220" s="306"/>
      <c r="BT220" s="306"/>
    </row>
    <row r="221">
      <c r="BP221" s="306"/>
      <c r="BQ221" s="306"/>
      <c r="BR221" s="306"/>
      <c r="BS221" s="306"/>
      <c r="BT221" s="306"/>
    </row>
    <row r="222">
      <c r="BP222" s="306"/>
      <c r="BQ222" s="306"/>
      <c r="BR222" s="306"/>
      <c r="BS222" s="306"/>
      <c r="BT222" s="306"/>
    </row>
    <row r="223">
      <c r="BP223" s="306"/>
      <c r="BQ223" s="306"/>
      <c r="BR223" s="306"/>
      <c r="BS223" s="306"/>
      <c r="BT223" s="306"/>
    </row>
    <row r="224">
      <c r="BP224" s="306"/>
      <c r="BQ224" s="306"/>
      <c r="BR224" s="306"/>
      <c r="BS224" s="306"/>
      <c r="BT224" s="306"/>
    </row>
    <row r="225">
      <c r="BP225" s="306"/>
      <c r="BQ225" s="306"/>
      <c r="BR225" s="306"/>
      <c r="BS225" s="306"/>
      <c r="BT225" s="306"/>
    </row>
    <row r="226">
      <c r="BP226" s="306"/>
      <c r="BQ226" s="306"/>
      <c r="BR226" s="306"/>
      <c r="BS226" s="306"/>
      <c r="BT226" s="306"/>
    </row>
    <row r="227">
      <c r="BP227" s="306"/>
      <c r="BQ227" s="306"/>
      <c r="BR227" s="306"/>
      <c r="BS227" s="306"/>
      <c r="BT227" s="306"/>
    </row>
    <row r="228">
      <c r="BP228" s="306"/>
      <c r="BQ228" s="306"/>
      <c r="BR228" s="306"/>
      <c r="BS228" s="306"/>
      <c r="BT228" s="306"/>
    </row>
    <row r="229">
      <c r="BP229" s="306"/>
      <c r="BQ229" s="306"/>
      <c r="BR229" s="306"/>
      <c r="BS229" s="306"/>
      <c r="BT229" s="306"/>
    </row>
  </sheetData>
  <mergeCells count="12">
    <mergeCell ref="GQ1:HT1"/>
    <mergeCell ref="HU1:IY1"/>
    <mergeCell ref="IZ1:KF1"/>
    <mergeCell ref="I11:I15"/>
    <mergeCell ref="I17:I20"/>
    <mergeCell ref="J1:N1"/>
    <mergeCell ref="O1:AS1"/>
    <mergeCell ref="AT1:BW1"/>
    <mergeCell ref="BX1:DA1"/>
    <mergeCell ref="DC1:EF1"/>
    <mergeCell ref="EG1:FJ1"/>
    <mergeCell ref="FL1:GP1"/>
  </mergeCells>
  <conditionalFormatting sqref="J3:KD7">
    <cfRule type="beginsWith" dxfId="7" priority="1" operator="beginsWith" text="B">
      <formula>LEFT((J3),LEN("B"))=("B")</formula>
    </cfRule>
  </conditionalFormatting>
  <conditionalFormatting sqref="J3:KD7">
    <cfRule type="beginsWith" dxfId="0" priority="2" operator="beginsWith" text="O">
      <formula>LEFT((J3),LEN("O"))=("O")</formula>
    </cfRule>
  </conditionalFormatting>
  <conditionalFormatting sqref="J3:KD7">
    <cfRule type="beginsWith" dxfId="8" priority="3" operator="beginsWith" text="Lef">
      <formula>LEFT((J3),LEN("Lef"))=("Lef")</formula>
    </cfRule>
  </conditionalFormatting>
  <conditionalFormatting sqref="J17:KN20">
    <cfRule type="beginsWith" dxfId="7" priority="4" operator="beginsWith" text="B">
      <formula>LEFT((J17),LEN("B"))=("B")</formula>
    </cfRule>
  </conditionalFormatting>
  <conditionalFormatting sqref="J17:KN20">
    <cfRule type="beginsWith" dxfId="0" priority="5" operator="beginsWith" text="O">
      <formula>LEFT((J17),LEN("O"))=("O")</formula>
    </cfRule>
  </conditionalFormatting>
  <conditionalFormatting sqref="J17:KN20">
    <cfRule type="endsWith" dxfId="8" priority="6" operator="endsWith" text="L">
      <formula>RIGHT((J17),LEN("L"))=("L")</formula>
    </cfRule>
  </conditionalFormatting>
  <hyperlinks>
    <hyperlink r:id="rId2" ref="I11"/>
    <hyperlink r:id="rId3" ref="B17"/>
    <hyperlink r:id="rId4" ref="I17"/>
    <hyperlink r:id="rId5" ref="I23"/>
    <hyperlink r:id="rId6" ref="I24"/>
    <hyperlink r:id="rId7" ref="I26"/>
  </hyperlinks>
  <drawing r:id="rId8"/>
  <legacyDrawing r:id="rId9"/>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9.0" ySplit="2.0" topLeftCell="J3" activePane="bottomRight" state="frozen"/>
      <selection activeCell="J1" sqref="J1" pane="topRight"/>
      <selection activeCell="A3" sqref="A3" pane="bottomLeft"/>
      <selection activeCell="J3" sqref="J3" pane="bottomRight"/>
    </sheetView>
  </sheetViews>
  <sheetFormatPr customHeight="1" defaultColWidth="12.63" defaultRowHeight="15.75"/>
  <cols>
    <col customWidth="1" min="1" max="1" width="3.88"/>
    <col customWidth="1" min="2" max="2" width="6.63"/>
    <col customWidth="1" min="3" max="3" width="26.5"/>
    <col customWidth="1" min="4" max="4" width="6.25"/>
    <col customWidth="1" min="5" max="5" width="4.5"/>
    <col customWidth="1" min="6" max="6" width="4.38"/>
    <col customWidth="1" min="7" max="7" width="6.13"/>
    <col customWidth="1" min="8" max="8" width="2.63"/>
    <col customWidth="1" min="9" max="9" width="3.88"/>
    <col customWidth="1" min="10" max="15" width="2.63"/>
    <col customWidth="1" min="16" max="16" width="5.75"/>
    <col customWidth="1" min="17" max="22" width="2.63"/>
    <col customWidth="1" min="23" max="23" width="5.38"/>
    <col customWidth="1" min="24" max="57" width="2.63"/>
  </cols>
  <sheetData>
    <row r="1" ht="17.25" customHeight="1">
      <c r="A1" s="321"/>
      <c r="B1" s="321"/>
      <c r="C1" s="322" t="s">
        <v>114</v>
      </c>
      <c r="D1" s="3"/>
      <c r="E1" s="3"/>
      <c r="F1" s="3"/>
      <c r="G1" s="3"/>
      <c r="H1" s="3"/>
      <c r="I1" s="3"/>
      <c r="J1" s="323"/>
      <c r="K1" s="5"/>
      <c r="L1" s="5"/>
      <c r="M1" s="5"/>
      <c r="N1" s="5"/>
      <c r="O1" s="324"/>
      <c r="P1" s="324"/>
      <c r="Q1" s="324"/>
      <c r="R1" s="325"/>
      <c r="S1" s="326" t="s">
        <v>1</v>
      </c>
      <c r="T1" s="5"/>
      <c r="U1" s="5"/>
      <c r="V1" s="5"/>
      <c r="W1" s="327" t="s">
        <v>2</v>
      </c>
      <c r="X1" s="5"/>
      <c r="Y1" s="5"/>
      <c r="Z1" s="5"/>
      <c r="AA1" s="5"/>
      <c r="AB1" s="328" t="s">
        <v>3</v>
      </c>
      <c r="AC1" s="5"/>
      <c r="AD1" s="5"/>
      <c r="AE1" s="5"/>
      <c r="AF1" s="328" t="s">
        <v>4</v>
      </c>
      <c r="AG1" s="5"/>
      <c r="AH1" s="5"/>
      <c r="AI1" s="5"/>
      <c r="AJ1" s="328" t="s">
        <v>5</v>
      </c>
      <c r="AK1" s="5"/>
      <c r="AL1" s="5"/>
      <c r="AM1" s="5"/>
      <c r="AN1" s="5"/>
      <c r="AO1" s="329" t="s">
        <v>88</v>
      </c>
      <c r="AP1" s="5"/>
      <c r="AQ1" s="5"/>
      <c r="AR1" s="5"/>
      <c r="AS1" s="326" t="s">
        <v>7</v>
      </c>
      <c r="AT1" s="5"/>
      <c r="AU1" s="5"/>
      <c r="AV1" s="5"/>
      <c r="AW1" s="5"/>
      <c r="AX1" s="329" t="s">
        <v>8</v>
      </c>
      <c r="AY1" s="5"/>
      <c r="AZ1" s="5"/>
      <c r="BA1" s="5"/>
      <c r="BB1" s="326" t="s">
        <v>9</v>
      </c>
      <c r="BC1" s="5"/>
      <c r="BD1" s="5"/>
      <c r="BE1" s="5"/>
    </row>
    <row r="2" ht="20.25" customHeight="1">
      <c r="A2" s="330"/>
      <c r="B2" s="330"/>
      <c r="C2" s="331" t="s">
        <v>11</v>
      </c>
      <c r="D2" s="264" t="s">
        <v>12</v>
      </c>
      <c r="E2" s="265" t="s">
        <v>13</v>
      </c>
      <c r="F2" s="265" t="s">
        <v>14</v>
      </c>
      <c r="G2" s="264" t="s">
        <v>15</v>
      </c>
      <c r="H2" s="265" t="s">
        <v>16</v>
      </c>
      <c r="I2" s="265" t="s">
        <v>89</v>
      </c>
      <c r="J2" s="18"/>
      <c r="K2" s="19"/>
      <c r="L2" s="20"/>
      <c r="M2" s="332"/>
      <c r="N2" s="333"/>
      <c r="O2" s="334"/>
      <c r="P2" s="334"/>
      <c r="Q2" s="334"/>
      <c r="R2" s="335"/>
      <c r="S2" s="336">
        <v>4.0</v>
      </c>
      <c r="T2" s="337">
        <v>11.0</v>
      </c>
      <c r="U2" s="337">
        <v>18.0</v>
      </c>
      <c r="V2" s="337">
        <v>25.0</v>
      </c>
      <c r="W2" s="338">
        <v>1.0</v>
      </c>
      <c r="X2" s="338">
        <v>8.0</v>
      </c>
      <c r="Y2" s="338">
        <v>15.0</v>
      </c>
      <c r="Z2" s="338">
        <v>22.0</v>
      </c>
      <c r="AA2" s="338">
        <v>29.0</v>
      </c>
      <c r="AB2" s="337">
        <v>6.0</v>
      </c>
      <c r="AC2" s="337">
        <v>13.0</v>
      </c>
      <c r="AD2" s="337">
        <v>20.0</v>
      </c>
      <c r="AE2" s="337">
        <v>27.0</v>
      </c>
      <c r="AF2" s="338">
        <v>3.0</v>
      </c>
      <c r="AG2" s="338">
        <v>10.0</v>
      </c>
      <c r="AH2" s="338">
        <v>17.0</v>
      </c>
      <c r="AI2" s="338">
        <v>24.0</v>
      </c>
      <c r="AJ2" s="337">
        <v>1.0</v>
      </c>
      <c r="AK2" s="337">
        <v>8.0</v>
      </c>
      <c r="AL2" s="337">
        <v>15.0</v>
      </c>
      <c r="AM2" s="337">
        <v>22.0</v>
      </c>
      <c r="AN2" s="337">
        <v>29.0</v>
      </c>
      <c r="AO2" s="338">
        <v>5.0</v>
      </c>
      <c r="AP2" s="338">
        <v>12.0</v>
      </c>
      <c r="AQ2" s="338">
        <v>19.0</v>
      </c>
      <c r="AR2" s="338">
        <v>26.0</v>
      </c>
      <c r="AS2" s="337">
        <v>2.0</v>
      </c>
      <c r="AT2" s="337">
        <v>9.0</v>
      </c>
      <c r="AU2" s="337">
        <v>16.0</v>
      </c>
      <c r="AV2" s="337">
        <v>23.0</v>
      </c>
      <c r="AW2" s="337">
        <v>30.0</v>
      </c>
      <c r="AX2" s="338">
        <v>7.0</v>
      </c>
      <c r="AY2" s="338">
        <v>14.0</v>
      </c>
      <c r="AZ2" s="338">
        <v>21.0</v>
      </c>
      <c r="BA2" s="338">
        <v>28.0</v>
      </c>
      <c r="BB2" s="337">
        <v>4.0</v>
      </c>
      <c r="BC2" s="337">
        <v>11.0</v>
      </c>
      <c r="BD2" s="337">
        <v>18.0</v>
      </c>
      <c r="BE2" s="337">
        <v>25.0</v>
      </c>
    </row>
    <row r="3">
      <c r="A3" s="339"/>
      <c r="B3" s="339" t="s">
        <v>115</v>
      </c>
      <c r="C3" s="340" t="s">
        <v>116</v>
      </c>
      <c r="D3" s="263" t="s">
        <v>117</v>
      </c>
      <c r="E3" s="341">
        <v>6.0</v>
      </c>
      <c r="F3" s="342">
        <v>12.0</v>
      </c>
      <c r="G3" s="35" t="s">
        <v>19</v>
      </c>
      <c r="H3" s="342">
        <v>4.0</v>
      </c>
      <c r="I3" s="275"/>
      <c r="J3" s="343"/>
      <c r="K3" s="343"/>
      <c r="L3" s="343"/>
      <c r="M3" s="343"/>
      <c r="N3" s="343"/>
      <c r="O3" s="343"/>
      <c r="P3" s="343"/>
      <c r="Q3" s="343"/>
      <c r="R3" s="344"/>
      <c r="S3" s="343"/>
      <c r="T3" s="343"/>
      <c r="U3" s="343"/>
      <c r="V3" s="343"/>
      <c r="W3" s="343"/>
      <c r="X3" s="343"/>
      <c r="Y3" s="343"/>
      <c r="Z3" s="343"/>
      <c r="AA3" s="343"/>
      <c r="AB3" s="343"/>
      <c r="AC3" s="343"/>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row>
    <row r="4">
      <c r="A4" s="345"/>
      <c r="B4" s="345"/>
      <c r="C4" s="346" t="s">
        <v>118</v>
      </c>
      <c r="D4" s="283"/>
      <c r="E4" s="283"/>
      <c r="F4" s="283"/>
      <c r="G4" s="283"/>
      <c r="H4" s="283"/>
      <c r="J4" s="283"/>
      <c r="K4" s="283"/>
      <c r="L4" s="283"/>
      <c r="M4" s="283"/>
      <c r="N4" s="283"/>
      <c r="O4" s="283"/>
      <c r="P4" s="283"/>
      <c r="Q4" s="283"/>
      <c r="R4" s="347"/>
      <c r="S4" s="283"/>
      <c r="T4" s="283"/>
      <c r="U4" s="283"/>
      <c r="V4" s="283"/>
      <c r="W4" s="283"/>
      <c r="X4" s="283"/>
      <c r="Y4" s="283"/>
      <c r="Z4" s="283"/>
      <c r="AA4" s="283"/>
      <c r="AB4" s="283"/>
      <c r="AC4" s="283"/>
      <c r="AD4" s="283"/>
      <c r="AE4" s="283"/>
      <c r="AF4" s="283"/>
      <c r="AG4" s="283"/>
      <c r="AH4" s="283"/>
      <c r="AI4" s="283"/>
      <c r="AJ4" s="348"/>
      <c r="AK4" s="283"/>
      <c r="AL4" s="283"/>
      <c r="AM4" s="283"/>
      <c r="AN4" s="283"/>
      <c r="AO4" s="283"/>
      <c r="AP4" s="283"/>
      <c r="AQ4" s="283"/>
      <c r="AR4" s="283"/>
      <c r="AS4" s="283"/>
      <c r="AT4" s="283"/>
      <c r="AU4" s="283"/>
      <c r="AV4" s="283"/>
      <c r="AW4" s="283"/>
      <c r="AX4" s="283"/>
      <c r="AY4" s="283"/>
      <c r="AZ4" s="283"/>
      <c r="BA4" s="283"/>
      <c r="BB4" s="283"/>
      <c r="BC4" s="283"/>
      <c r="BD4" s="283"/>
      <c r="BE4" s="283"/>
    </row>
    <row r="5">
      <c r="A5" s="349"/>
      <c r="B5" s="349">
        <v>41.0</v>
      </c>
      <c r="C5" s="350" t="str">
        <f>IFERROR(__xludf.DUMMYFUNCTION("IMPORTRANGE(""https://docs.google.com/spreadsheets/d/1p_aY0x1cRAt-sk_ASzMlSWhPafxxqEaEfPPKQaKL2bc/edit#gid=0"",""B18:B25"")"),"BAVARIA 46 CRUISER")</f>
        <v>BAVARIA 46 CRUISER</v>
      </c>
      <c r="D5" s="342" t="s">
        <v>119</v>
      </c>
      <c r="E5" s="342"/>
      <c r="F5" s="342"/>
      <c r="G5" s="342"/>
      <c r="H5" s="342"/>
      <c r="J5" s="276"/>
      <c r="K5" s="276"/>
      <c r="L5" s="276"/>
      <c r="M5" s="276"/>
      <c r="N5" s="276"/>
      <c r="O5" s="276"/>
      <c r="P5" s="276"/>
      <c r="Q5" s="276"/>
      <c r="R5" s="351"/>
      <c r="S5" s="276"/>
      <c r="T5" s="276"/>
      <c r="U5" s="276"/>
      <c r="V5" s="276"/>
      <c r="W5" s="276"/>
      <c r="X5" s="276"/>
      <c r="Y5" s="276"/>
      <c r="Z5" s="276"/>
      <c r="AA5" s="276"/>
      <c r="AB5" s="276"/>
      <c r="AC5" s="276"/>
      <c r="AD5" s="276"/>
      <c r="AE5" s="276"/>
      <c r="AF5" s="276"/>
      <c r="AG5" s="276"/>
      <c r="AH5" s="276"/>
      <c r="AI5" s="276"/>
      <c r="AJ5" s="352"/>
      <c r="AK5" s="276"/>
      <c r="AL5" s="276"/>
      <c r="AM5" s="276"/>
      <c r="AN5" s="276"/>
      <c r="AO5" s="276"/>
      <c r="AP5" s="276"/>
      <c r="AQ5" s="276"/>
      <c r="AR5" s="276"/>
      <c r="AS5" s="276"/>
      <c r="AT5" s="276"/>
      <c r="AU5" s="276"/>
      <c r="AV5" s="276"/>
      <c r="AW5" s="276"/>
      <c r="AX5" s="276"/>
      <c r="AY5" s="276"/>
      <c r="AZ5" s="276"/>
      <c r="BA5" s="276"/>
      <c r="BB5" s="276"/>
      <c r="BC5" s="276"/>
      <c r="BD5" s="276"/>
      <c r="BE5" s="276"/>
    </row>
    <row r="6">
      <c r="A6" s="349"/>
      <c r="B6" s="349">
        <v>46.0</v>
      </c>
      <c r="C6" s="353" t="str">
        <f>IFERROR(__xludf.DUMMYFUNCTION("""COMPUTED_VALUE"""),"HANSE 458")</f>
        <v>HANSE 458</v>
      </c>
      <c r="D6" s="342" t="s">
        <v>119</v>
      </c>
      <c r="E6" s="342"/>
      <c r="F6" s="342"/>
      <c r="G6" s="342"/>
      <c r="H6" s="342"/>
      <c r="J6" s="276"/>
      <c r="K6" s="276"/>
      <c r="L6" s="276"/>
      <c r="M6" s="276"/>
      <c r="N6" s="276"/>
      <c r="O6" s="276"/>
      <c r="P6" s="276"/>
      <c r="Q6" s="276"/>
      <c r="R6" s="351"/>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row>
    <row r="7">
      <c r="A7" s="349"/>
      <c r="B7" s="349">
        <v>45.0</v>
      </c>
      <c r="C7" s="353" t="str">
        <f>IFERROR(__xludf.DUMMYFUNCTION("""COMPUTED_VALUE"""),"HANSE 508")</f>
        <v>HANSE 508</v>
      </c>
      <c r="D7" s="342" t="s">
        <v>119</v>
      </c>
      <c r="E7" s="342"/>
      <c r="F7" s="342"/>
      <c r="G7" s="342"/>
      <c r="H7" s="342"/>
      <c r="J7" s="276"/>
      <c r="K7" s="276"/>
      <c r="L7" s="276"/>
      <c r="M7" s="276"/>
      <c r="N7" s="276"/>
      <c r="O7" s="276"/>
      <c r="P7" s="276"/>
      <c r="Q7" s="276"/>
      <c r="R7" s="351"/>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row>
    <row r="8">
      <c r="A8" s="349"/>
      <c r="B8" s="349">
        <v>46.0</v>
      </c>
      <c r="C8" s="353" t="str">
        <f>IFERROR(__xludf.DUMMYFUNCTION("""COMPUTED_VALUE"""),"OCEANIS 51.1")</f>
        <v>OCEANIS 51.1</v>
      </c>
      <c r="D8" s="342" t="s">
        <v>119</v>
      </c>
      <c r="E8" s="342"/>
      <c r="F8" s="342"/>
      <c r="G8" s="342"/>
      <c r="H8" s="342"/>
      <c r="J8" s="276"/>
      <c r="K8" s="276"/>
      <c r="L8" s="276"/>
      <c r="M8" s="276"/>
      <c r="N8" s="276"/>
      <c r="O8" s="276"/>
      <c r="P8" s="276"/>
      <c r="Q8" s="276"/>
      <c r="R8" s="351"/>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row>
    <row r="9">
      <c r="A9" s="349"/>
      <c r="B9" s="349">
        <v>46.0</v>
      </c>
      <c r="C9" s="353" t="str">
        <f>IFERROR(__xludf.DUMMYFUNCTION("""COMPUTED_VALUE"""),"LAGOON 420")</f>
        <v>LAGOON 420</v>
      </c>
      <c r="D9" s="342" t="s">
        <v>119</v>
      </c>
      <c r="E9" s="342"/>
      <c r="F9" s="342"/>
      <c r="G9" s="342"/>
      <c r="H9" s="342"/>
      <c r="J9" s="276"/>
      <c r="K9" s="276"/>
      <c r="L9" s="276"/>
      <c r="M9" s="276"/>
      <c r="N9" s="276"/>
      <c r="O9" s="276"/>
      <c r="P9" s="276"/>
      <c r="Q9" s="276"/>
      <c r="R9" s="351"/>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row>
    <row r="10">
      <c r="A10" s="349"/>
      <c r="B10" s="349">
        <v>50.0</v>
      </c>
      <c r="C10" s="353" t="str">
        <f>IFERROR(__xludf.DUMMYFUNCTION("""COMPUTED_VALUE"""),"LAGOON 42")</f>
        <v>LAGOON 42</v>
      </c>
      <c r="D10" s="342" t="s">
        <v>119</v>
      </c>
      <c r="E10" s="342"/>
      <c r="F10" s="342"/>
      <c r="G10" s="342"/>
      <c r="H10" s="342"/>
      <c r="J10" s="276"/>
      <c r="K10" s="276"/>
      <c r="L10" s="276"/>
      <c r="M10" s="276"/>
      <c r="N10" s="276"/>
      <c r="O10" s="276"/>
      <c r="P10" s="276"/>
      <c r="Q10" s="276"/>
      <c r="R10" s="351"/>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row>
    <row r="11">
      <c r="A11" s="349"/>
      <c r="B11" s="349">
        <v>51.0</v>
      </c>
      <c r="C11" s="353" t="str">
        <f>IFERROR(__xludf.DUMMYFUNCTION("""COMPUTED_VALUE"""),"**CREWED M/Y FALCON 86")</f>
        <v>**CREWED M/Y FALCON 86</v>
      </c>
      <c r="D11" s="342" t="s">
        <v>119</v>
      </c>
      <c r="E11" s="342"/>
      <c r="F11" s="342"/>
      <c r="G11" s="342"/>
      <c r="H11" s="342"/>
      <c r="J11" s="276"/>
      <c r="K11" s="276"/>
      <c r="L11" s="276"/>
      <c r="M11" s="276"/>
      <c r="N11" s="276"/>
      <c r="O11" s="276"/>
      <c r="P11" s="276"/>
      <c r="Q11" s="276"/>
      <c r="R11" s="351"/>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row>
    <row r="12">
      <c r="A12" s="349"/>
      <c r="B12" s="349">
        <v>42.0</v>
      </c>
      <c r="C12" s="353"/>
      <c r="D12" s="342" t="s">
        <v>119</v>
      </c>
      <c r="E12" s="342"/>
      <c r="F12" s="342"/>
      <c r="G12" s="342"/>
      <c r="H12" s="342"/>
      <c r="J12" s="276"/>
      <c r="K12" s="276"/>
      <c r="L12" s="276"/>
      <c r="M12" s="276"/>
      <c r="N12" s="276"/>
      <c r="O12" s="276"/>
      <c r="P12" s="276"/>
      <c r="Q12" s="276"/>
      <c r="R12" s="351"/>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row>
    <row r="13">
      <c r="A13" s="349"/>
      <c r="B13" s="349">
        <v>2009.0</v>
      </c>
      <c r="C13" s="353" t="s">
        <v>120</v>
      </c>
      <c r="D13" s="342" t="s">
        <v>121</v>
      </c>
      <c r="E13" s="342"/>
      <c r="F13" s="342"/>
      <c r="G13" s="342"/>
      <c r="H13" s="342"/>
      <c r="J13" s="276"/>
      <c r="K13" s="276"/>
      <c r="L13" s="276"/>
      <c r="M13" s="276"/>
      <c r="N13" s="276"/>
      <c r="O13" s="276"/>
      <c r="P13" s="276"/>
      <c r="Q13" s="276"/>
      <c r="R13" s="351"/>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row>
    <row r="14">
      <c r="A14" s="349"/>
      <c r="B14" s="349">
        <v>2009.0</v>
      </c>
      <c r="C14" s="353" t="s">
        <v>122</v>
      </c>
      <c r="D14" s="342" t="s">
        <v>121</v>
      </c>
      <c r="E14" s="342"/>
      <c r="F14" s="342"/>
      <c r="G14" s="342"/>
      <c r="H14" s="342"/>
      <c r="J14" s="276"/>
      <c r="K14" s="276"/>
      <c r="L14" s="276"/>
      <c r="M14" s="276"/>
      <c r="N14" s="276"/>
      <c r="O14" s="276"/>
      <c r="P14" s="276"/>
      <c r="Q14" s="276"/>
      <c r="R14" s="351"/>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row>
    <row r="15">
      <c r="A15" s="349"/>
      <c r="B15" s="349">
        <v>2020.0</v>
      </c>
      <c r="C15" s="353" t="s">
        <v>123</v>
      </c>
      <c r="D15" s="342" t="s">
        <v>121</v>
      </c>
      <c r="E15" s="342"/>
      <c r="F15" s="342"/>
      <c r="G15" s="342"/>
      <c r="H15" s="342"/>
      <c r="I15" s="275"/>
      <c r="J15" s="276"/>
      <c r="K15" s="276"/>
      <c r="L15" s="276"/>
      <c r="M15" s="276"/>
      <c r="N15" s="276"/>
      <c r="O15" s="276"/>
      <c r="P15" s="276"/>
      <c r="Q15" s="276"/>
      <c r="R15" s="351"/>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row>
    <row r="16">
      <c r="A16" s="349"/>
      <c r="B16" s="349">
        <v>2020.0</v>
      </c>
      <c r="C16" s="353" t="s">
        <v>73</v>
      </c>
      <c r="D16" s="342" t="s">
        <v>124</v>
      </c>
      <c r="E16" s="342"/>
      <c r="F16" s="342"/>
      <c r="G16" s="342"/>
      <c r="H16" s="342"/>
      <c r="I16" s="275"/>
      <c r="J16" s="276"/>
      <c r="K16" s="276"/>
      <c r="L16" s="276"/>
      <c r="M16" s="276"/>
      <c r="N16" s="276"/>
      <c r="O16" s="276"/>
      <c r="P16" s="276"/>
      <c r="Q16" s="276"/>
      <c r="R16" s="351"/>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row>
    <row r="17">
      <c r="A17" s="349"/>
      <c r="B17" s="349">
        <v>2020.0</v>
      </c>
      <c r="C17" s="353" t="s">
        <v>125</v>
      </c>
      <c r="D17" s="342" t="s">
        <v>124</v>
      </c>
      <c r="E17" s="306"/>
      <c r="F17" s="306"/>
      <c r="G17" s="306"/>
      <c r="H17" s="306"/>
      <c r="I17" s="306"/>
      <c r="J17" s="276"/>
      <c r="K17" s="276"/>
      <c r="L17" s="276"/>
      <c r="M17" s="276"/>
      <c r="N17" s="276"/>
      <c r="O17" s="276"/>
      <c r="P17" s="276"/>
      <c r="Q17" s="276"/>
      <c r="R17" s="351"/>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row>
    <row r="18">
      <c r="A18" s="349"/>
      <c r="B18" s="349">
        <v>2009.0</v>
      </c>
      <c r="C18" s="353" t="s">
        <v>126</v>
      </c>
      <c r="D18" s="342" t="s">
        <v>124</v>
      </c>
      <c r="E18" s="306"/>
      <c r="F18" s="306"/>
      <c r="G18" s="306"/>
      <c r="H18" s="306"/>
      <c r="I18" s="306"/>
      <c r="J18" s="276"/>
      <c r="K18" s="276"/>
      <c r="L18" s="276"/>
      <c r="M18" s="276"/>
      <c r="N18" s="276"/>
      <c r="O18" s="276"/>
      <c r="P18" s="276"/>
      <c r="Q18" s="276"/>
      <c r="R18" s="351"/>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row>
    <row r="19">
      <c r="A19" s="349"/>
      <c r="B19" s="349">
        <v>2016.0</v>
      </c>
      <c r="C19" s="353" t="s">
        <v>127</v>
      </c>
      <c r="D19" s="342" t="s">
        <v>124</v>
      </c>
      <c r="E19" s="306"/>
      <c r="F19" s="306"/>
      <c r="G19" s="306"/>
      <c r="H19" s="306"/>
      <c r="I19" s="306"/>
      <c r="J19" s="276"/>
      <c r="K19" s="276"/>
      <c r="L19" s="276"/>
      <c r="M19" s="276"/>
      <c r="N19" s="276"/>
      <c r="O19" s="276"/>
      <c r="P19" s="276"/>
      <c r="Q19" s="276"/>
      <c r="R19" s="351"/>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row>
    <row r="20" ht="15.0" customHeight="1">
      <c r="A20" s="354"/>
      <c r="B20" s="355"/>
      <c r="C20" s="356"/>
      <c r="D20" s="357"/>
      <c r="E20" s="358"/>
      <c r="F20" s="358"/>
      <c r="G20" s="359"/>
      <c r="H20" s="359"/>
      <c r="I20" s="359"/>
      <c r="J20" s="359"/>
      <c r="K20" s="359"/>
      <c r="L20" s="359"/>
      <c r="M20" s="359"/>
      <c r="N20" s="359"/>
      <c r="O20" s="359"/>
      <c r="P20" s="359"/>
      <c r="Q20" s="359"/>
      <c r="R20" s="360"/>
      <c r="S20" s="361"/>
      <c r="T20" s="359"/>
      <c r="U20" s="359"/>
      <c r="V20" s="359"/>
      <c r="W20" s="359"/>
      <c r="X20" s="359"/>
      <c r="Y20" s="359"/>
      <c r="Z20" s="359"/>
      <c r="AA20" s="359"/>
      <c r="AB20" s="359"/>
      <c r="AC20" s="359"/>
      <c r="AD20" s="359"/>
      <c r="AE20" s="359"/>
      <c r="AF20" s="359"/>
      <c r="AG20" s="359"/>
      <c r="AH20" s="359"/>
      <c r="AI20" s="359"/>
      <c r="AJ20" s="359"/>
      <c r="AK20" s="359"/>
      <c r="AL20" s="359"/>
      <c r="AM20" s="359"/>
      <c r="AN20" s="359"/>
      <c r="AO20" s="359"/>
      <c r="AP20" s="359"/>
      <c r="AQ20" s="359"/>
      <c r="AR20" s="359"/>
      <c r="AS20" s="359"/>
      <c r="AT20" s="359"/>
      <c r="AU20" s="359"/>
      <c r="AV20" s="359"/>
      <c r="AW20" s="359"/>
      <c r="AX20" s="359"/>
      <c r="AY20" s="359"/>
      <c r="AZ20" s="359"/>
      <c r="BA20" s="359"/>
      <c r="BB20" s="359"/>
      <c r="BC20" s="359"/>
      <c r="BD20" s="359"/>
      <c r="BE20" s="359"/>
    </row>
    <row r="21" ht="15.0" customHeight="1">
      <c r="A21" s="354"/>
      <c r="B21" s="355"/>
      <c r="C21" s="356"/>
      <c r="D21" s="357"/>
      <c r="E21" s="358"/>
      <c r="F21" s="358"/>
      <c r="G21" s="359"/>
      <c r="H21" s="359"/>
      <c r="I21" s="359"/>
      <c r="J21" s="359"/>
      <c r="K21" s="359"/>
      <c r="L21" s="359"/>
      <c r="M21" s="359"/>
      <c r="N21" s="359"/>
      <c r="O21" s="359"/>
      <c r="P21" s="359"/>
      <c r="Q21" s="359"/>
      <c r="R21" s="360"/>
      <c r="S21" s="361"/>
      <c r="T21" s="359"/>
      <c r="U21" s="359"/>
      <c r="V21" s="359"/>
      <c r="W21" s="359"/>
      <c r="X21" s="359"/>
      <c r="Y21" s="359"/>
      <c r="Z21" s="359"/>
      <c r="AA21" s="359"/>
      <c r="AB21" s="359"/>
      <c r="AC21" s="359"/>
      <c r="AD21" s="359"/>
      <c r="AE21" s="359"/>
      <c r="AF21" s="359"/>
      <c r="AG21" s="359"/>
      <c r="AH21" s="359"/>
      <c r="AI21" s="359"/>
      <c r="AJ21" s="359"/>
      <c r="AK21" s="359"/>
      <c r="AL21" s="359"/>
      <c r="AM21" s="359"/>
      <c r="AN21" s="359"/>
      <c r="AO21" s="359"/>
      <c r="AP21" s="359"/>
      <c r="AQ21" s="359"/>
      <c r="AR21" s="359"/>
      <c r="AS21" s="359"/>
      <c r="AT21" s="359"/>
      <c r="AU21" s="359"/>
      <c r="AV21" s="359"/>
      <c r="AW21" s="359"/>
      <c r="AX21" s="359"/>
      <c r="AY21" s="359"/>
      <c r="AZ21" s="359"/>
      <c r="BA21" s="359"/>
      <c r="BB21" s="359"/>
      <c r="BC21" s="359"/>
      <c r="BD21" s="359"/>
      <c r="BE21" s="359"/>
    </row>
    <row r="22" ht="15.0" customHeight="1">
      <c r="A22" s="354"/>
      <c r="B22" s="355"/>
      <c r="C22" s="356"/>
      <c r="D22" s="357"/>
      <c r="E22" s="358"/>
      <c r="F22" s="358"/>
      <c r="G22" s="359"/>
      <c r="H22" s="359"/>
      <c r="I22" s="359"/>
      <c r="J22" s="359"/>
      <c r="K22" s="359"/>
      <c r="L22" s="359"/>
      <c r="M22" s="359"/>
      <c r="N22" s="359"/>
      <c r="O22" s="359"/>
      <c r="P22" s="359"/>
      <c r="Q22" s="359"/>
      <c r="R22" s="360"/>
      <c r="S22" s="361"/>
      <c r="T22" s="359"/>
      <c r="U22" s="359"/>
      <c r="V22" s="359"/>
      <c r="W22" s="359"/>
      <c r="X22" s="359"/>
      <c r="Y22" s="359"/>
      <c r="Z22" s="359"/>
      <c r="AA22" s="359"/>
      <c r="AB22" s="359"/>
      <c r="AC22" s="359"/>
      <c r="AD22" s="359"/>
      <c r="AE22" s="359"/>
      <c r="AF22" s="359"/>
      <c r="AG22" s="359"/>
      <c r="AH22" s="359"/>
      <c r="AI22" s="359"/>
      <c r="AJ22" s="359"/>
      <c r="AK22" s="359"/>
      <c r="AL22" s="359"/>
      <c r="AM22" s="359"/>
      <c r="AN22" s="359"/>
      <c r="AO22" s="359"/>
      <c r="AP22" s="359"/>
      <c r="AQ22" s="359"/>
      <c r="AR22" s="359"/>
      <c r="AS22" s="359"/>
      <c r="AT22" s="359"/>
      <c r="AU22" s="359"/>
      <c r="AV22" s="359"/>
      <c r="AW22" s="359"/>
      <c r="AX22" s="359"/>
      <c r="AY22" s="359"/>
      <c r="AZ22" s="359"/>
      <c r="BA22" s="359"/>
      <c r="BB22" s="359"/>
      <c r="BC22" s="359"/>
      <c r="BD22" s="359"/>
      <c r="BE22" s="359"/>
    </row>
    <row r="23" ht="15.0" customHeight="1">
      <c r="A23" s="349"/>
      <c r="B23" s="349">
        <v>2018.0</v>
      </c>
      <c r="C23" s="362" t="s">
        <v>128</v>
      </c>
      <c r="D23" s="363" t="s">
        <v>129</v>
      </c>
      <c r="E23" s="364">
        <v>6.0</v>
      </c>
      <c r="F23" s="364">
        <v>10.0</v>
      </c>
      <c r="G23" s="306"/>
      <c r="H23" s="306"/>
      <c r="I23" s="306"/>
      <c r="J23" s="306"/>
      <c r="K23" s="306"/>
      <c r="L23" s="306"/>
      <c r="M23" s="306"/>
      <c r="N23" s="306"/>
      <c r="O23" s="306"/>
      <c r="P23" s="306"/>
      <c r="Q23" s="306"/>
      <c r="R23" s="365"/>
      <c r="S23" s="306"/>
      <c r="T23" s="306"/>
      <c r="U23" s="306"/>
      <c r="V23" s="157"/>
      <c r="W23" s="157"/>
      <c r="X23" s="157"/>
      <c r="Y23" s="157"/>
      <c r="Z23" s="157"/>
      <c r="AA23" s="157"/>
      <c r="AB23" s="157"/>
      <c r="AC23" s="157"/>
      <c r="AD23" s="157"/>
      <c r="AE23" s="157"/>
      <c r="AF23" s="157"/>
      <c r="AG23" s="157"/>
      <c r="AH23" s="157"/>
      <c r="AI23" s="157"/>
      <c r="AJ23" s="157"/>
      <c r="AK23" s="157"/>
      <c r="AL23" s="157"/>
      <c r="AM23" s="157"/>
      <c r="AN23" s="157"/>
      <c r="AO23" s="157"/>
      <c r="AP23" s="157"/>
      <c r="AQ23" s="157"/>
      <c r="AR23" s="157"/>
      <c r="AS23" s="154"/>
      <c r="AT23" s="157"/>
      <c r="AU23" s="157"/>
      <c r="AV23" s="154"/>
      <c r="AW23" s="154"/>
      <c r="AX23" s="157"/>
      <c r="AY23" s="157"/>
      <c r="AZ23" s="157"/>
      <c r="BA23" s="157"/>
      <c r="BB23" s="157"/>
      <c r="BC23" s="306"/>
      <c r="BD23" s="306"/>
      <c r="BE23" s="306"/>
    </row>
    <row r="24">
      <c r="A24" s="366"/>
      <c r="B24" s="366"/>
      <c r="C24" s="367" t="s">
        <v>130</v>
      </c>
      <c r="D24" s="363" t="s">
        <v>129</v>
      </c>
      <c r="E24" s="368"/>
      <c r="F24" s="368"/>
      <c r="G24" s="339"/>
      <c r="H24" s="339"/>
      <c r="I24" s="339"/>
      <c r="J24" s="306"/>
      <c r="K24" s="306"/>
      <c r="L24" s="306"/>
      <c r="M24" s="306"/>
      <c r="N24" s="306"/>
      <c r="O24" s="306"/>
      <c r="P24" s="306"/>
      <c r="Q24" s="306"/>
      <c r="R24" s="365"/>
      <c r="S24" s="306"/>
      <c r="T24" s="306"/>
      <c r="U24" s="306"/>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57"/>
      <c r="BB24" s="157"/>
      <c r="BC24" s="306"/>
      <c r="BD24" s="306"/>
      <c r="BE24" s="306"/>
    </row>
    <row r="25">
      <c r="A25" s="366"/>
      <c r="B25" s="366"/>
      <c r="C25" s="367" t="s">
        <v>131</v>
      </c>
      <c r="D25" s="363" t="s">
        <v>129</v>
      </c>
      <c r="E25" s="368"/>
      <c r="F25" s="368"/>
      <c r="G25" s="339"/>
      <c r="H25" s="339"/>
      <c r="I25" s="339"/>
      <c r="J25" s="306"/>
      <c r="K25" s="306"/>
      <c r="L25" s="306"/>
      <c r="M25" s="306"/>
      <c r="N25" s="306"/>
      <c r="O25" s="306"/>
      <c r="P25" s="306"/>
      <c r="Q25" s="306"/>
      <c r="R25" s="365"/>
      <c r="S25" s="306"/>
      <c r="T25" s="306"/>
      <c r="U25" s="306"/>
      <c r="V25" s="157"/>
      <c r="W25" s="157"/>
      <c r="X25" s="157"/>
      <c r="Y25" s="157"/>
      <c r="Z25" s="157"/>
      <c r="AA25" s="157"/>
      <c r="AB25" s="157"/>
      <c r="AC25" s="157"/>
      <c r="AD25" s="157"/>
      <c r="AE25" s="157"/>
      <c r="AF25" s="157"/>
      <c r="AG25" s="157"/>
      <c r="AH25" s="157"/>
      <c r="AI25" s="157"/>
      <c r="AJ25" s="157"/>
      <c r="AK25" s="157"/>
      <c r="AL25" s="157"/>
      <c r="AM25" s="157"/>
      <c r="AN25" s="157"/>
      <c r="AO25" s="157"/>
      <c r="AP25" s="157"/>
      <c r="AQ25" s="157"/>
      <c r="AR25" s="157"/>
      <c r="AS25" s="157"/>
      <c r="AT25" s="157"/>
      <c r="AU25" s="157"/>
      <c r="AV25" s="157"/>
      <c r="AW25" s="157"/>
      <c r="AX25" s="157"/>
      <c r="AY25" s="157"/>
      <c r="AZ25" s="157"/>
      <c r="BA25" s="157"/>
      <c r="BB25" s="157"/>
      <c r="BC25" s="306"/>
      <c r="BD25" s="306"/>
      <c r="BE25" s="306"/>
    </row>
    <row r="26">
      <c r="A26" s="366"/>
      <c r="B26" s="366" t="s">
        <v>132</v>
      </c>
      <c r="C26" s="367" t="s">
        <v>133</v>
      </c>
      <c r="D26" s="363" t="s">
        <v>129</v>
      </c>
      <c r="E26" s="368" t="s">
        <v>134</v>
      </c>
      <c r="F26" s="368">
        <v>11.0</v>
      </c>
      <c r="G26" s="339"/>
      <c r="H26" s="339"/>
      <c r="I26" s="369"/>
      <c r="J26" s="306"/>
      <c r="K26" s="306"/>
      <c r="L26" s="306"/>
      <c r="M26" s="306"/>
      <c r="N26" s="306"/>
      <c r="O26" s="306"/>
      <c r="P26" s="306"/>
      <c r="Q26" s="306"/>
      <c r="R26" s="365"/>
      <c r="S26" s="306"/>
      <c r="T26" s="306"/>
      <c r="U26" s="306"/>
      <c r="V26" s="157"/>
      <c r="W26" s="157"/>
      <c r="X26" s="157"/>
      <c r="Y26" s="157"/>
      <c r="Z26" s="157"/>
      <c r="AA26" s="157"/>
      <c r="AB26" s="157"/>
      <c r="AC26" s="157"/>
      <c r="AD26" s="157"/>
      <c r="AE26" s="157"/>
      <c r="AF26" s="157"/>
      <c r="AG26" s="157"/>
      <c r="AH26" s="157"/>
      <c r="AI26" s="157"/>
      <c r="AJ26" s="157"/>
      <c r="AK26" s="157"/>
      <c r="AL26" s="157"/>
      <c r="AM26" s="157"/>
      <c r="AN26" s="157"/>
      <c r="AO26" s="157"/>
      <c r="AP26" s="157"/>
      <c r="AQ26" s="157"/>
      <c r="AR26" s="157"/>
      <c r="AS26" s="157"/>
      <c r="AT26" s="157"/>
      <c r="AU26" s="157"/>
      <c r="AV26" s="157"/>
      <c r="AW26" s="157"/>
      <c r="AX26" s="157"/>
      <c r="AY26" s="154"/>
      <c r="AZ26" s="157"/>
      <c r="BA26" s="157"/>
      <c r="BB26" s="157"/>
      <c r="BC26" s="306"/>
      <c r="BD26" s="306"/>
      <c r="BE26" s="306"/>
    </row>
    <row r="27">
      <c r="A27" s="366"/>
      <c r="B27" s="366" t="s">
        <v>135</v>
      </c>
      <c r="C27" s="367" t="s">
        <v>136</v>
      </c>
      <c r="D27" s="363" t="s">
        <v>129</v>
      </c>
      <c r="E27" s="368" t="s">
        <v>137</v>
      </c>
      <c r="F27" s="368">
        <v>12.0</v>
      </c>
      <c r="G27" s="339"/>
      <c r="H27" s="339"/>
      <c r="I27" s="369"/>
      <c r="J27" s="306"/>
      <c r="K27" s="306"/>
      <c r="L27" s="306"/>
      <c r="M27" s="306"/>
      <c r="N27" s="306"/>
      <c r="O27" s="306"/>
      <c r="P27" s="306"/>
      <c r="Q27" s="306"/>
      <c r="R27" s="365"/>
      <c r="S27" s="306"/>
      <c r="T27" s="306"/>
      <c r="U27" s="306"/>
      <c r="V27" s="157"/>
      <c r="W27" s="157"/>
      <c r="X27" s="157"/>
      <c r="Y27" s="157"/>
      <c r="Z27" s="157"/>
      <c r="AA27" s="157"/>
      <c r="AB27" s="157"/>
      <c r="AC27" s="157"/>
      <c r="AD27" s="154"/>
      <c r="AE27" s="157"/>
      <c r="AF27" s="157"/>
      <c r="AG27" s="157"/>
      <c r="AH27" s="157"/>
      <c r="AI27" s="157"/>
      <c r="AJ27" s="157"/>
      <c r="AK27" s="157"/>
      <c r="AL27" s="157"/>
      <c r="AM27" s="157"/>
      <c r="AN27" s="157"/>
      <c r="AO27" s="157"/>
      <c r="AP27" s="157"/>
      <c r="AQ27" s="157"/>
      <c r="AR27" s="157"/>
      <c r="AS27" s="157"/>
      <c r="AT27" s="154"/>
      <c r="AU27" s="154"/>
      <c r="AV27" s="157"/>
      <c r="AW27" s="154"/>
      <c r="AX27" s="157"/>
      <c r="AY27" s="157"/>
      <c r="AZ27" s="157"/>
      <c r="BA27" s="157"/>
      <c r="BB27" s="157"/>
      <c r="BC27" s="306"/>
      <c r="BD27" s="306"/>
      <c r="BE27" s="306"/>
    </row>
    <row r="28">
      <c r="A28" s="366"/>
      <c r="B28" s="366" t="s">
        <v>138</v>
      </c>
      <c r="C28" s="367" t="s">
        <v>136</v>
      </c>
      <c r="D28" s="363" t="s">
        <v>129</v>
      </c>
      <c r="E28" s="368" t="s">
        <v>137</v>
      </c>
      <c r="F28" s="368" t="s">
        <v>139</v>
      </c>
      <c r="G28" s="339"/>
      <c r="H28" s="339"/>
      <c r="I28" s="369"/>
      <c r="J28" s="306"/>
      <c r="K28" s="306"/>
      <c r="L28" s="306"/>
      <c r="M28" s="306"/>
      <c r="N28" s="306"/>
      <c r="O28" s="306"/>
      <c r="P28" s="306"/>
      <c r="Q28" s="306"/>
      <c r="R28" s="365"/>
      <c r="S28" s="306"/>
      <c r="T28" s="306"/>
      <c r="U28" s="306"/>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4"/>
      <c r="AU28" s="154"/>
      <c r="AV28" s="157"/>
      <c r="AW28" s="154"/>
      <c r="AX28" s="157"/>
      <c r="AY28" s="157"/>
      <c r="AZ28" s="157"/>
      <c r="BA28" s="157"/>
      <c r="BB28" s="157"/>
      <c r="BC28" s="306"/>
      <c r="BD28" s="306"/>
      <c r="BE28" s="306"/>
    </row>
    <row r="29">
      <c r="A29" s="370"/>
      <c r="B29" s="370">
        <v>2022.0</v>
      </c>
      <c r="C29" s="371" t="s">
        <v>140</v>
      </c>
      <c r="D29" s="363" t="s">
        <v>129</v>
      </c>
      <c r="E29" s="372">
        <v>6.0</v>
      </c>
      <c r="F29" s="372">
        <v>12.0</v>
      </c>
      <c r="G29" s="373"/>
      <c r="H29" s="373"/>
      <c r="I29" s="374"/>
      <c r="J29" s="306"/>
      <c r="K29" s="306"/>
      <c r="L29" s="306"/>
      <c r="M29" s="306"/>
      <c r="N29" s="306"/>
      <c r="O29" s="306"/>
      <c r="P29" s="306"/>
      <c r="Q29" s="306"/>
      <c r="R29" s="365"/>
      <c r="S29" s="306"/>
      <c r="T29" s="306"/>
      <c r="U29" s="306"/>
      <c r="V29" s="157"/>
      <c r="W29" s="157"/>
      <c r="X29" s="157"/>
      <c r="Y29" s="157"/>
      <c r="Z29" s="157"/>
      <c r="AA29" s="157"/>
      <c r="AB29" s="157"/>
      <c r="AC29" s="157"/>
      <c r="AD29" s="157"/>
      <c r="AE29" s="157"/>
      <c r="AF29" s="157"/>
      <c r="AG29" s="157"/>
      <c r="AH29" s="157"/>
      <c r="AI29" s="157"/>
      <c r="AJ29" s="157"/>
      <c r="AK29" s="157"/>
      <c r="AL29" s="157"/>
      <c r="AM29" s="157"/>
      <c r="AN29" s="157"/>
      <c r="AO29" s="157"/>
      <c r="AP29" s="157"/>
      <c r="AQ29" s="157"/>
      <c r="AR29" s="157"/>
      <c r="AS29" s="157"/>
      <c r="AT29" s="157"/>
      <c r="AU29" s="157"/>
      <c r="AV29" s="157"/>
      <c r="AW29" s="157"/>
      <c r="AX29" s="154"/>
      <c r="AY29" s="157"/>
      <c r="AZ29" s="157"/>
      <c r="BA29" s="157"/>
      <c r="BB29" s="157"/>
      <c r="BC29" s="306"/>
      <c r="BD29" s="306"/>
      <c r="BE29" s="306"/>
    </row>
    <row r="30">
      <c r="A30" s="370"/>
      <c r="B30" s="370">
        <v>2022.0</v>
      </c>
      <c r="C30" s="375" t="s">
        <v>141</v>
      </c>
      <c r="D30" s="363" t="s">
        <v>129</v>
      </c>
      <c r="E30" s="376">
        <v>8.0</v>
      </c>
      <c r="F30" s="376">
        <v>14.0</v>
      </c>
      <c r="G30" s="373"/>
      <c r="H30" s="373"/>
      <c r="I30" s="374"/>
      <c r="J30" s="306"/>
      <c r="K30" s="306"/>
      <c r="L30" s="306"/>
      <c r="M30" s="306"/>
      <c r="N30" s="306"/>
      <c r="O30" s="306"/>
      <c r="P30" s="306"/>
      <c r="Q30" s="306"/>
      <c r="R30" s="365"/>
      <c r="S30" s="306"/>
      <c r="T30" s="306"/>
      <c r="U30" s="306"/>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c r="AS30" s="154"/>
      <c r="AT30" s="154"/>
      <c r="AU30" s="157"/>
      <c r="AV30" s="157"/>
      <c r="AW30" s="157"/>
      <c r="AX30" s="154"/>
      <c r="AY30" s="157"/>
      <c r="AZ30" s="157"/>
      <c r="BA30" s="157"/>
      <c r="BB30" s="157"/>
      <c r="BC30" s="306"/>
      <c r="BD30" s="306"/>
      <c r="BE30" s="306"/>
    </row>
    <row r="31">
      <c r="A31" s="370"/>
      <c r="B31" s="370">
        <v>2018.0</v>
      </c>
      <c r="C31" s="375" t="s">
        <v>142</v>
      </c>
      <c r="D31" s="363" t="s">
        <v>129</v>
      </c>
      <c r="E31" s="376">
        <v>4.0</v>
      </c>
      <c r="F31" s="376">
        <v>10.0</v>
      </c>
      <c r="G31" s="210"/>
      <c r="H31" s="210"/>
      <c r="I31" s="210"/>
      <c r="J31" s="306"/>
      <c r="K31" s="306"/>
      <c r="L31" s="306"/>
      <c r="M31" s="306"/>
      <c r="N31" s="306"/>
      <c r="O31" s="306"/>
      <c r="P31" s="306"/>
      <c r="Q31" s="306"/>
      <c r="R31" s="365"/>
      <c r="S31" s="306"/>
      <c r="T31" s="306"/>
      <c r="U31" s="306"/>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4"/>
      <c r="AT31" s="154"/>
      <c r="AU31" s="154"/>
      <c r="AV31" s="154"/>
      <c r="AW31" s="154"/>
      <c r="AX31" s="157"/>
      <c r="AY31" s="157"/>
      <c r="AZ31" s="157"/>
      <c r="BA31" s="157"/>
      <c r="BB31" s="157"/>
      <c r="BC31" s="306"/>
      <c r="BD31" s="306"/>
      <c r="BE31" s="306"/>
    </row>
    <row r="32">
      <c r="A32" s="373"/>
      <c r="B32" s="373"/>
      <c r="C32" s="210"/>
      <c r="D32" s="210"/>
      <c r="E32" s="210"/>
      <c r="F32" s="210"/>
      <c r="G32" s="210"/>
      <c r="H32" s="210"/>
      <c r="J32" s="306"/>
      <c r="K32" s="306"/>
      <c r="L32" s="306"/>
      <c r="M32" s="306"/>
      <c r="N32" s="306"/>
      <c r="O32" s="306"/>
      <c r="P32" s="306"/>
      <c r="Q32" s="306"/>
      <c r="R32" s="365"/>
      <c r="S32" s="306"/>
      <c r="T32" s="306"/>
      <c r="U32" s="306"/>
      <c r="V32" s="157"/>
      <c r="W32" s="157"/>
      <c r="X32" s="157"/>
      <c r="Y32" s="157"/>
      <c r="Z32" s="157"/>
      <c r="AA32" s="157"/>
      <c r="AB32" s="157"/>
      <c r="AC32" s="157"/>
      <c r="AD32" s="157"/>
      <c r="AE32" s="157"/>
      <c r="AF32" s="157"/>
      <c r="AG32" s="157"/>
      <c r="AH32" s="157"/>
      <c r="AI32" s="157"/>
      <c r="AJ32" s="157"/>
      <c r="AK32" s="157"/>
      <c r="AL32" s="157"/>
      <c r="AM32" s="157"/>
      <c r="AN32" s="157"/>
      <c r="AO32" s="157"/>
      <c r="AP32" s="157"/>
      <c r="AQ32" s="157"/>
      <c r="AR32" s="157"/>
      <c r="AS32" s="157"/>
      <c r="AT32" s="157"/>
      <c r="AU32" s="157"/>
      <c r="AV32" s="157"/>
      <c r="AW32" s="157"/>
      <c r="AX32" s="157"/>
      <c r="AY32" s="157"/>
      <c r="AZ32" s="306"/>
      <c r="BA32" s="306"/>
      <c r="BB32" s="306"/>
      <c r="BC32" s="306"/>
      <c r="BD32" s="306"/>
      <c r="BE32" s="306"/>
    </row>
    <row r="33">
      <c r="A33" s="373"/>
      <c r="B33" s="373"/>
      <c r="C33" s="377" t="s">
        <v>143</v>
      </c>
      <c r="D33" s="378" t="s">
        <v>144</v>
      </c>
      <c r="E33" s="379">
        <v>5.0</v>
      </c>
      <c r="F33" s="379">
        <v>12.0</v>
      </c>
      <c r="G33" s="210"/>
      <c r="H33" s="210"/>
      <c r="J33" s="306"/>
      <c r="K33" s="306"/>
      <c r="L33" s="306"/>
      <c r="M33" s="306"/>
      <c r="N33" s="306"/>
      <c r="O33" s="306"/>
      <c r="P33" s="306"/>
      <c r="Q33" s="306"/>
      <c r="R33" s="365"/>
      <c r="S33" s="306"/>
      <c r="T33" s="306"/>
      <c r="U33" s="306"/>
      <c r="V33" s="306"/>
      <c r="W33" s="306"/>
      <c r="X33" s="306"/>
      <c r="Y33" s="306"/>
      <c r="Z33" s="306"/>
      <c r="AA33" s="306"/>
      <c r="AB33" s="306"/>
      <c r="AC33" s="306"/>
      <c r="AD33" s="306"/>
      <c r="AE33" s="306"/>
      <c r="AF33" s="306"/>
      <c r="AG33" s="306"/>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row>
    <row r="34">
      <c r="A34" s="380"/>
      <c r="B34" s="380"/>
      <c r="C34" s="377" t="s">
        <v>145</v>
      </c>
      <c r="D34" s="378" t="s">
        <v>144</v>
      </c>
      <c r="E34" s="381" t="s">
        <v>62</v>
      </c>
      <c r="F34" s="381">
        <v>12.0</v>
      </c>
      <c r="G34" s="382"/>
      <c r="H34" s="382"/>
      <c r="I34" s="382"/>
      <c r="J34" s="306"/>
      <c r="K34" s="306"/>
      <c r="L34" s="306"/>
      <c r="M34" s="306"/>
      <c r="N34" s="306"/>
      <c r="O34" s="306"/>
      <c r="P34" s="306"/>
      <c r="Q34" s="306"/>
      <c r="R34" s="365"/>
      <c r="S34" s="306"/>
      <c r="T34" s="306"/>
      <c r="U34" s="306"/>
      <c r="V34" s="306"/>
      <c r="W34" s="306"/>
      <c r="X34" s="306"/>
      <c r="Y34" s="306"/>
      <c r="Z34" s="306"/>
      <c r="AA34" s="306"/>
      <c r="AB34" s="306"/>
      <c r="AC34" s="306"/>
      <c r="AD34" s="306"/>
      <c r="AE34" s="306"/>
      <c r="AF34" s="306"/>
      <c r="AG34" s="306"/>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row>
    <row r="35">
      <c r="A35" s="383"/>
      <c r="B35" s="383"/>
      <c r="C35" s="377" t="s">
        <v>146</v>
      </c>
      <c r="D35" s="378" t="s">
        <v>144</v>
      </c>
      <c r="E35" s="384">
        <v>5.0</v>
      </c>
      <c r="F35" s="384">
        <v>12.0</v>
      </c>
      <c r="G35" s="385"/>
      <c r="H35" s="385"/>
      <c r="I35" s="385"/>
      <c r="J35" s="306"/>
      <c r="K35" s="306"/>
      <c r="L35" s="306"/>
      <c r="M35" s="306"/>
      <c r="N35" s="306"/>
      <c r="O35" s="306"/>
      <c r="P35" s="306"/>
      <c r="Q35" s="306"/>
      <c r="R35" s="365"/>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row>
    <row r="36">
      <c r="A36" s="386"/>
      <c r="B36" s="386"/>
      <c r="C36" s="377" t="s">
        <v>147</v>
      </c>
      <c r="D36" s="378" t="s">
        <v>144</v>
      </c>
      <c r="E36" s="387">
        <v>4.0</v>
      </c>
      <c r="F36" s="387">
        <v>10.0</v>
      </c>
      <c r="G36" s="388"/>
      <c r="H36" s="388"/>
      <c r="I36" s="388"/>
      <c r="J36" s="306"/>
      <c r="K36" s="306"/>
      <c r="L36" s="306"/>
      <c r="M36" s="306"/>
      <c r="N36" s="306"/>
      <c r="O36" s="306"/>
      <c r="P36" s="306"/>
      <c r="Q36" s="306"/>
      <c r="R36" s="365"/>
      <c r="S36" s="306"/>
      <c r="T36" s="306"/>
      <c r="U36" s="306"/>
      <c r="V36" s="306"/>
      <c r="W36" s="306"/>
      <c r="X36" s="306"/>
      <c r="Y36" s="306"/>
      <c r="Z36" s="306"/>
      <c r="AA36" s="306"/>
      <c r="AB36" s="306"/>
      <c r="AC36" s="306"/>
      <c r="AD36" s="306"/>
      <c r="AE36" s="306"/>
      <c r="AF36" s="306"/>
      <c r="AG36" s="306"/>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row>
    <row r="37">
      <c r="A37" s="389"/>
      <c r="B37" s="389"/>
      <c r="C37" s="377" t="s">
        <v>148</v>
      </c>
      <c r="D37" s="378" t="s">
        <v>144</v>
      </c>
      <c r="E37" s="390">
        <v>4.0</v>
      </c>
      <c r="F37" s="390">
        <v>4.0</v>
      </c>
      <c r="J37" s="306"/>
      <c r="K37" s="306"/>
      <c r="L37" s="306"/>
      <c r="M37" s="306"/>
      <c r="N37" s="306"/>
      <c r="O37" s="306"/>
      <c r="P37" s="306"/>
      <c r="Q37" s="306"/>
      <c r="R37" s="365"/>
      <c r="S37" s="306"/>
      <c r="T37" s="306"/>
      <c r="U37" s="306"/>
      <c r="V37" s="306"/>
      <c r="W37" s="306"/>
      <c r="X37" s="306"/>
      <c r="Y37" s="306"/>
      <c r="Z37" s="306"/>
      <c r="AA37" s="306"/>
      <c r="AB37" s="306"/>
      <c r="AC37" s="306"/>
      <c r="AD37" s="306"/>
      <c r="AE37" s="306"/>
      <c r="AF37" s="306"/>
      <c r="AG37" s="306"/>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row>
    <row r="38">
      <c r="A38" s="389"/>
      <c r="B38" s="389"/>
      <c r="C38" s="377" t="s">
        <v>149</v>
      </c>
      <c r="D38" s="378" t="s">
        <v>144</v>
      </c>
      <c r="E38" s="390">
        <v>4.0</v>
      </c>
      <c r="F38" s="390">
        <v>10.0</v>
      </c>
      <c r="J38" s="306"/>
      <c r="K38" s="306"/>
      <c r="L38" s="306"/>
      <c r="M38" s="306"/>
      <c r="N38" s="306"/>
      <c r="O38" s="306"/>
      <c r="P38" s="306"/>
      <c r="Q38" s="306"/>
      <c r="R38" s="365"/>
      <c r="S38" s="306"/>
      <c r="T38" s="306"/>
      <c r="U38" s="306"/>
      <c r="V38" s="306"/>
      <c r="W38" s="306"/>
      <c r="X38" s="306"/>
      <c r="Y38" s="306"/>
      <c r="Z38" s="306"/>
      <c r="AA38" s="306"/>
      <c r="AB38" s="306"/>
      <c r="AC38" s="306"/>
      <c r="AD38" s="306"/>
      <c r="AE38" s="306"/>
      <c r="AF38" s="306"/>
      <c r="AG38" s="306"/>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row>
    <row r="39">
      <c r="A39" s="389"/>
      <c r="B39" s="389"/>
      <c r="C39" s="377" t="s">
        <v>150</v>
      </c>
      <c r="D39" s="378" t="s">
        <v>144</v>
      </c>
      <c r="E39" s="390">
        <v>4.0</v>
      </c>
      <c r="F39" s="390" t="s">
        <v>151</v>
      </c>
      <c r="J39" s="306"/>
      <c r="K39" s="306"/>
      <c r="L39" s="306"/>
      <c r="M39" s="306"/>
      <c r="N39" s="306"/>
      <c r="O39" s="306"/>
      <c r="P39" s="306"/>
      <c r="Q39" s="306"/>
      <c r="R39" s="365"/>
      <c r="S39" s="306"/>
      <c r="T39" s="306"/>
      <c r="U39" s="306"/>
      <c r="V39" s="306"/>
      <c r="W39" s="306"/>
      <c r="X39" s="306"/>
      <c r="Y39" s="306"/>
      <c r="Z39" s="306"/>
      <c r="AA39" s="306"/>
      <c r="AB39" s="306"/>
      <c r="AC39" s="306"/>
      <c r="AD39" s="306"/>
      <c r="AE39" s="306"/>
      <c r="AF39" s="306"/>
      <c r="AG39" s="306"/>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row>
    <row r="40">
      <c r="A40" s="389"/>
      <c r="B40" s="389"/>
      <c r="C40" s="377" t="s">
        <v>152</v>
      </c>
      <c r="D40" s="378" t="s">
        <v>144</v>
      </c>
      <c r="E40" s="390">
        <v>3.0</v>
      </c>
      <c r="F40" s="390" t="s">
        <v>153</v>
      </c>
      <c r="J40" s="306"/>
      <c r="K40" s="306"/>
      <c r="L40" s="306"/>
      <c r="M40" s="306"/>
      <c r="N40" s="306"/>
      <c r="O40" s="306"/>
      <c r="P40" s="306"/>
      <c r="Q40" s="306"/>
      <c r="R40" s="365"/>
      <c r="S40" s="306"/>
      <c r="T40" s="306"/>
      <c r="U40" s="306"/>
      <c r="V40" s="306"/>
      <c r="W40" s="306"/>
      <c r="X40" s="306"/>
      <c r="Y40" s="306"/>
      <c r="Z40" s="306"/>
      <c r="AA40" s="306"/>
      <c r="AB40" s="306"/>
      <c r="AC40" s="306"/>
      <c r="AD40" s="306"/>
      <c r="AE40" s="306"/>
      <c r="AF40" s="306"/>
      <c r="AG40" s="306"/>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row>
    <row r="41">
      <c r="A41" s="389"/>
      <c r="B41" s="389"/>
      <c r="C41" s="377" t="s">
        <v>154</v>
      </c>
      <c r="D41" s="378" t="s">
        <v>144</v>
      </c>
      <c r="E41" s="390">
        <v>3.0</v>
      </c>
      <c r="F41" s="390">
        <v>8.0</v>
      </c>
      <c r="J41" s="306"/>
      <c r="K41" s="306"/>
      <c r="L41" s="306"/>
      <c r="M41" s="306"/>
      <c r="N41" s="306"/>
      <c r="O41" s="306"/>
      <c r="P41" s="306"/>
      <c r="Q41" s="306"/>
      <c r="R41" s="365"/>
      <c r="S41" s="306"/>
      <c r="T41" s="306"/>
      <c r="U41" s="306"/>
      <c r="V41" s="306"/>
      <c r="W41" s="306"/>
      <c r="X41" s="306"/>
      <c r="Y41" s="306"/>
      <c r="Z41" s="306"/>
      <c r="AA41" s="306"/>
      <c r="AB41" s="306"/>
      <c r="AC41" s="306"/>
      <c r="AD41" s="306"/>
      <c r="AE41" s="306"/>
      <c r="AF41" s="306"/>
      <c r="AG41" s="306"/>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row>
    <row r="42">
      <c r="A42" s="389"/>
      <c r="B42" s="389"/>
      <c r="C42" s="377" t="s">
        <v>155</v>
      </c>
      <c r="D42" s="378" t="s">
        <v>144</v>
      </c>
      <c r="E42" s="390">
        <v>3.0</v>
      </c>
      <c r="F42" s="390" t="s">
        <v>156</v>
      </c>
      <c r="J42" s="306"/>
      <c r="K42" s="306"/>
      <c r="L42" s="306"/>
      <c r="M42" s="306"/>
      <c r="N42" s="306"/>
      <c r="O42" s="306"/>
      <c r="P42" s="306"/>
      <c r="Q42" s="306"/>
      <c r="R42" s="365"/>
      <c r="S42" s="306"/>
      <c r="T42" s="306"/>
      <c r="U42" s="306"/>
      <c r="V42" s="306"/>
      <c r="W42" s="306"/>
      <c r="X42" s="306"/>
      <c r="Y42" s="306"/>
      <c r="Z42" s="306"/>
      <c r="AA42" s="306"/>
      <c r="AB42" s="306"/>
      <c r="AC42" s="306"/>
      <c r="AD42" s="306"/>
      <c r="AE42" s="306"/>
      <c r="AF42" s="306"/>
      <c r="AG42" s="306"/>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row>
    <row r="43">
      <c r="A43" s="389"/>
      <c r="B43" s="389"/>
      <c r="C43" s="377" t="s">
        <v>157</v>
      </c>
      <c r="D43" s="378" t="s">
        <v>144</v>
      </c>
      <c r="E43" s="390" t="s">
        <v>158</v>
      </c>
      <c r="F43" s="390" t="s">
        <v>159</v>
      </c>
      <c r="J43" s="306"/>
      <c r="K43" s="306"/>
      <c r="L43" s="306"/>
      <c r="M43" s="306"/>
      <c r="N43" s="306"/>
      <c r="O43" s="306"/>
      <c r="P43" s="306"/>
      <c r="Q43" s="306"/>
      <c r="R43" s="365"/>
      <c r="S43" s="306"/>
      <c r="T43" s="306"/>
      <c r="U43" s="306"/>
      <c r="V43" s="306"/>
      <c r="W43" s="306"/>
      <c r="X43" s="306"/>
      <c r="Y43" s="306"/>
      <c r="Z43" s="306"/>
      <c r="AA43" s="306"/>
      <c r="AB43" s="306"/>
      <c r="AC43" s="306"/>
      <c r="AD43" s="306"/>
      <c r="AE43" s="306"/>
      <c r="AF43" s="306"/>
      <c r="AG43" s="306"/>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row>
    <row r="44">
      <c r="A44" s="391"/>
      <c r="B44" s="391"/>
      <c r="C44" s="306"/>
      <c r="D44" s="306"/>
      <c r="E44" s="306"/>
      <c r="F44" s="306"/>
      <c r="G44" s="306"/>
      <c r="H44" s="306"/>
      <c r="I44" s="306"/>
      <c r="J44" s="306"/>
      <c r="K44" s="306"/>
      <c r="L44" s="306"/>
      <c r="M44" s="306"/>
      <c r="N44" s="306"/>
      <c r="O44" s="306"/>
      <c r="P44" s="306"/>
      <c r="Q44" s="306"/>
      <c r="R44" s="365"/>
      <c r="S44" s="306"/>
      <c r="T44" s="306"/>
      <c r="U44" s="306"/>
      <c r="V44" s="306"/>
      <c r="W44" s="306"/>
      <c r="X44" s="306"/>
      <c r="Y44" s="306"/>
      <c r="Z44" s="306"/>
      <c r="AA44" s="306"/>
      <c r="AB44" s="306"/>
      <c r="AC44" s="306"/>
      <c r="AD44" s="306"/>
      <c r="AE44" s="306"/>
      <c r="AF44" s="306"/>
      <c r="AG44" s="306"/>
      <c r="AH44" s="306"/>
      <c r="AI44" s="306"/>
      <c r="AJ44" s="306"/>
      <c r="AK44" s="306"/>
      <c r="AL44" s="306"/>
      <c r="AM44" s="306"/>
      <c r="AN44" s="306"/>
      <c r="AO44" s="306"/>
      <c r="AP44" s="306"/>
      <c r="AQ44" s="306"/>
      <c r="AR44" s="306"/>
      <c r="AS44" s="306"/>
      <c r="AT44" s="306"/>
      <c r="AU44" s="306"/>
      <c r="AV44" s="306"/>
      <c r="AW44" s="306"/>
      <c r="AX44" s="306"/>
      <c r="AY44" s="306"/>
      <c r="AZ44" s="306"/>
      <c r="BA44" s="306"/>
      <c r="BB44" s="306"/>
      <c r="BC44" s="306"/>
      <c r="BD44" s="306"/>
      <c r="BE44" s="306"/>
    </row>
    <row r="45">
      <c r="A45" s="391"/>
      <c r="B45" s="391"/>
      <c r="C45" s="306"/>
      <c r="D45" s="306"/>
      <c r="E45" s="306"/>
      <c r="F45" s="306"/>
      <c r="G45" s="306"/>
      <c r="H45" s="306"/>
      <c r="I45" s="306"/>
      <c r="J45" s="306"/>
      <c r="K45" s="306"/>
      <c r="L45" s="306"/>
      <c r="M45" s="306"/>
      <c r="N45" s="306"/>
      <c r="O45" s="306"/>
      <c r="P45" s="306"/>
      <c r="Q45" s="306"/>
      <c r="R45" s="365"/>
      <c r="S45" s="306"/>
      <c r="T45" s="306"/>
      <c r="U45" s="306"/>
      <c r="V45" s="306"/>
      <c r="W45" s="306"/>
      <c r="X45" s="306"/>
      <c r="Y45" s="306"/>
      <c r="Z45" s="306"/>
      <c r="AA45" s="306"/>
      <c r="AB45" s="306"/>
      <c r="AC45" s="306"/>
      <c r="AD45" s="306"/>
      <c r="AE45" s="306"/>
      <c r="AF45" s="306"/>
      <c r="AG45" s="306"/>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row>
    <row r="46">
      <c r="A46" s="392"/>
      <c r="B46" s="392">
        <v>2019.0</v>
      </c>
      <c r="C46" s="393" t="s">
        <v>160</v>
      </c>
      <c r="D46" s="237" t="s">
        <v>161</v>
      </c>
      <c r="E46" s="237">
        <v>4.0</v>
      </c>
      <c r="F46" s="237">
        <v>8.0</v>
      </c>
      <c r="J46" s="306"/>
      <c r="K46" s="306"/>
      <c r="L46" s="306"/>
      <c r="M46" s="306"/>
      <c r="N46" s="306"/>
      <c r="O46" s="306"/>
      <c r="P46" s="306"/>
      <c r="Q46" s="306"/>
      <c r="R46" s="365"/>
      <c r="S46" s="306"/>
      <c r="T46" s="306"/>
      <c r="U46" s="306"/>
      <c r="V46" s="306"/>
      <c r="W46" s="306"/>
      <c r="X46" s="306"/>
      <c r="Y46" s="299"/>
      <c r="Z46" s="306"/>
      <c r="AA46" s="306"/>
      <c r="AB46" s="306"/>
      <c r="AC46" s="306"/>
      <c r="AD46" s="306"/>
      <c r="AE46" s="306"/>
      <c r="AF46" s="306"/>
      <c r="AG46" s="306"/>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row>
    <row r="47">
      <c r="A47" s="392"/>
      <c r="B47" s="392">
        <v>2022.0</v>
      </c>
      <c r="C47" s="393" t="s">
        <v>162</v>
      </c>
      <c r="D47" s="237" t="s">
        <v>161</v>
      </c>
      <c r="E47" s="237">
        <v>3.0</v>
      </c>
      <c r="F47" s="237">
        <v>7.0</v>
      </c>
      <c r="J47" s="306"/>
      <c r="K47" s="306"/>
      <c r="L47" s="306"/>
      <c r="M47" s="306"/>
      <c r="N47" s="306"/>
      <c r="O47" s="306"/>
      <c r="P47" s="306"/>
      <c r="Q47" s="306"/>
      <c r="R47" s="365"/>
      <c r="S47" s="306"/>
      <c r="T47" s="306"/>
      <c r="U47" s="306"/>
      <c r="V47" s="306"/>
      <c r="W47" s="306"/>
      <c r="X47" s="306"/>
      <c r="Y47" s="306"/>
      <c r="Z47" s="306"/>
      <c r="AA47" s="306"/>
      <c r="AB47" s="306"/>
      <c r="AC47" s="306"/>
      <c r="AD47" s="306"/>
      <c r="AE47" s="306"/>
      <c r="AF47" s="306"/>
      <c r="AG47" s="306"/>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row>
    <row r="48">
      <c r="A48" s="389"/>
      <c r="B48" s="389"/>
      <c r="R48" s="394"/>
      <c r="S48" s="306"/>
      <c r="T48" s="306"/>
      <c r="U48" s="306"/>
      <c r="V48" s="157"/>
      <c r="W48" s="157"/>
      <c r="X48" s="157"/>
      <c r="Y48" s="157"/>
      <c r="Z48" s="157"/>
      <c r="AA48" s="157"/>
      <c r="AB48" s="157"/>
      <c r="AC48" s="157"/>
      <c r="AD48" s="157"/>
      <c r="AE48" s="157"/>
      <c r="AF48" s="157"/>
      <c r="AG48" s="157"/>
      <c r="AH48" s="157"/>
      <c r="AI48" s="157"/>
      <c r="AJ48" s="157"/>
      <c r="AK48" s="157"/>
      <c r="AL48" s="157"/>
      <c r="AM48" s="157"/>
      <c r="AN48" s="157"/>
      <c r="AO48" s="157"/>
      <c r="AP48" s="157"/>
      <c r="AQ48" s="157"/>
      <c r="AR48" s="157"/>
      <c r="AS48" s="157"/>
      <c r="AT48" s="157"/>
      <c r="AU48" s="157"/>
      <c r="AV48" s="157"/>
      <c r="AW48" s="157"/>
      <c r="AX48" s="306"/>
      <c r="AY48" s="306"/>
      <c r="AZ48" s="306"/>
      <c r="BA48" s="306"/>
      <c r="BB48" s="306"/>
    </row>
    <row r="49">
      <c r="A49" s="392">
        <v>1.0</v>
      </c>
      <c r="B49" s="389"/>
      <c r="C49" s="237" t="s">
        <v>163</v>
      </c>
      <c r="D49" s="237" t="s">
        <v>164</v>
      </c>
      <c r="R49" s="394"/>
      <c r="S49" s="306"/>
      <c r="T49" s="306"/>
      <c r="U49" s="306"/>
      <c r="V49" s="157"/>
      <c r="W49" s="157"/>
      <c r="X49" s="157"/>
      <c r="Y49" s="157"/>
      <c r="Z49" s="157"/>
      <c r="AA49" s="157"/>
      <c r="AB49" s="157"/>
      <c r="AC49" s="157"/>
      <c r="AD49" s="157"/>
      <c r="AE49" s="157"/>
      <c r="AF49" s="157"/>
      <c r="AG49" s="157"/>
      <c r="AH49" s="157"/>
      <c r="AI49" s="157"/>
      <c r="AJ49" s="157"/>
      <c r="AK49" s="157"/>
      <c r="AL49" s="157"/>
      <c r="AM49" s="157"/>
      <c r="AN49" s="157"/>
      <c r="AO49" s="157"/>
      <c r="AP49" s="157"/>
      <c r="AQ49" s="157"/>
      <c r="AR49" s="157"/>
      <c r="AS49" s="157"/>
      <c r="AT49" s="157"/>
      <c r="AU49" s="157"/>
      <c r="AV49" s="157"/>
      <c r="AW49" s="157"/>
      <c r="AX49" s="157"/>
      <c r="AY49" s="157"/>
      <c r="AZ49" s="157"/>
      <c r="BA49" s="157"/>
      <c r="BB49" s="306"/>
    </row>
    <row r="50">
      <c r="A50" s="389"/>
      <c r="B50" s="389"/>
      <c r="C50" s="237" t="s">
        <v>70</v>
      </c>
      <c r="D50" s="237" t="s">
        <v>164</v>
      </c>
      <c r="R50" s="394"/>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306"/>
      <c r="AP50" s="306"/>
      <c r="AQ50" s="306"/>
      <c r="AR50" s="306"/>
      <c r="AS50" s="306"/>
      <c r="AT50" s="306"/>
      <c r="AU50" s="306"/>
      <c r="AV50" s="306"/>
      <c r="AW50" s="306"/>
      <c r="AX50" s="157"/>
      <c r="AY50" s="157"/>
      <c r="AZ50" s="157"/>
      <c r="BA50" s="157"/>
      <c r="BB50" s="306"/>
    </row>
    <row r="51">
      <c r="A51" s="389"/>
      <c r="B51" s="389"/>
      <c r="C51" s="237" t="s">
        <v>165</v>
      </c>
      <c r="D51" s="237" t="s">
        <v>164</v>
      </c>
      <c r="R51" s="394"/>
      <c r="S51" s="306"/>
      <c r="T51" s="306"/>
      <c r="U51" s="306"/>
      <c r="V51" s="157"/>
      <c r="W51" s="157"/>
      <c r="X51" s="157"/>
      <c r="Y51" s="157"/>
      <c r="Z51" s="157"/>
      <c r="AA51" s="157"/>
      <c r="AB51" s="157"/>
      <c r="AC51" s="157"/>
      <c r="AD51" s="157"/>
      <c r="AE51" s="157"/>
      <c r="AF51" s="157"/>
      <c r="AG51" s="157"/>
      <c r="AH51" s="157"/>
      <c r="AI51" s="157"/>
      <c r="AJ51" s="157"/>
      <c r="AK51" s="157"/>
      <c r="AL51" s="157"/>
      <c r="AM51" s="157"/>
      <c r="AN51" s="157"/>
      <c r="AO51" s="157"/>
      <c r="AP51" s="157"/>
      <c r="AQ51" s="157"/>
      <c r="AR51" s="157"/>
      <c r="AS51" s="157"/>
      <c r="AT51" s="157"/>
      <c r="AU51" s="157"/>
      <c r="AV51" s="157"/>
      <c r="AW51" s="157"/>
      <c r="AX51" s="157"/>
      <c r="AY51" s="157"/>
      <c r="AZ51" s="157"/>
      <c r="BA51" s="157"/>
      <c r="BB51" s="306"/>
    </row>
    <row r="52">
      <c r="A52" s="389"/>
      <c r="B52" s="389"/>
      <c r="C52" s="237" t="s">
        <v>166</v>
      </c>
      <c r="D52" s="237" t="s">
        <v>164</v>
      </c>
      <c r="R52" s="394"/>
      <c r="S52" s="306"/>
      <c r="T52" s="306"/>
      <c r="U52" s="306"/>
      <c r="V52" s="157"/>
      <c r="W52" s="157"/>
      <c r="X52" s="157"/>
      <c r="Y52" s="157"/>
      <c r="Z52" s="157"/>
      <c r="AA52" s="157"/>
      <c r="AB52" s="157"/>
      <c r="AC52" s="157"/>
      <c r="AD52" s="157"/>
      <c r="AE52" s="157"/>
      <c r="AF52" s="157"/>
      <c r="AG52" s="157"/>
      <c r="AH52" s="157"/>
      <c r="AI52" s="157"/>
      <c r="AJ52" s="157"/>
      <c r="AK52" s="157"/>
      <c r="AL52" s="157"/>
      <c r="AM52" s="157"/>
      <c r="AN52" s="157"/>
      <c r="AO52" s="157"/>
      <c r="AP52" s="157"/>
      <c r="AQ52" s="157"/>
      <c r="AR52" s="157"/>
      <c r="AS52" s="157"/>
      <c r="AT52" s="157"/>
      <c r="AU52" s="157"/>
      <c r="AV52" s="157"/>
      <c r="AW52" s="157"/>
      <c r="AX52" s="157"/>
      <c r="AY52" s="157"/>
      <c r="AZ52" s="157"/>
      <c r="BA52" s="157"/>
      <c r="BB52" s="306"/>
    </row>
    <row r="53">
      <c r="A53" s="389"/>
      <c r="B53" s="389"/>
      <c r="C53" s="237" t="s">
        <v>167</v>
      </c>
      <c r="D53" s="237" t="s">
        <v>164</v>
      </c>
      <c r="R53" s="394"/>
      <c r="S53" s="306"/>
      <c r="T53" s="306"/>
      <c r="U53" s="306"/>
      <c r="V53" s="157"/>
      <c r="W53" s="157"/>
      <c r="X53" s="157"/>
      <c r="Y53" s="157"/>
      <c r="Z53" s="157"/>
      <c r="AA53" s="157"/>
      <c r="AB53" s="157"/>
      <c r="AC53" s="157"/>
      <c r="AD53" s="157"/>
      <c r="AE53" s="157"/>
      <c r="AF53" s="157"/>
      <c r="AG53" s="157"/>
      <c r="AH53" s="157"/>
      <c r="AI53" s="157"/>
      <c r="AJ53" s="157"/>
      <c r="AK53" s="157"/>
      <c r="AL53" s="157"/>
      <c r="AM53" s="157"/>
      <c r="AN53" s="157"/>
      <c r="AO53" s="157"/>
      <c r="AP53" s="157"/>
      <c r="AQ53" s="157"/>
      <c r="AR53" s="157"/>
      <c r="AS53" s="157"/>
      <c r="AT53" s="157"/>
      <c r="AU53" s="157"/>
      <c r="AV53" s="157"/>
      <c r="AW53" s="157"/>
      <c r="AX53" s="157"/>
      <c r="AY53" s="157"/>
      <c r="AZ53" s="157"/>
      <c r="BA53" s="157"/>
      <c r="BB53" s="306"/>
    </row>
    <row r="54">
      <c r="A54" s="392"/>
      <c r="B54" s="392" t="s">
        <v>168</v>
      </c>
      <c r="C54" s="237" t="s">
        <v>58</v>
      </c>
      <c r="D54" s="237" t="s">
        <v>164</v>
      </c>
      <c r="R54" s="394"/>
      <c r="S54" s="306"/>
      <c r="T54" s="306"/>
      <c r="U54" s="306"/>
      <c r="V54" s="157"/>
      <c r="W54" s="157"/>
      <c r="X54" s="157"/>
      <c r="Y54" s="157"/>
      <c r="Z54" s="157"/>
      <c r="AA54" s="157"/>
      <c r="AB54" s="157"/>
      <c r="AC54" s="157"/>
      <c r="AD54" s="157"/>
      <c r="AE54" s="157"/>
      <c r="AF54" s="157"/>
      <c r="AG54" s="157"/>
      <c r="AH54" s="157"/>
      <c r="AI54" s="157"/>
      <c r="AJ54" s="157"/>
      <c r="AK54" s="157"/>
      <c r="AL54" s="157"/>
      <c r="AM54" s="157"/>
      <c r="AN54" s="157"/>
      <c r="AO54" s="157"/>
      <c r="AP54" s="157"/>
      <c r="AQ54" s="157"/>
      <c r="AR54" s="157"/>
      <c r="AS54" s="157"/>
      <c r="AT54" s="157"/>
      <c r="AU54" s="157"/>
      <c r="AV54" s="157"/>
      <c r="AW54" s="157"/>
      <c r="AX54" s="157"/>
      <c r="AY54" s="157"/>
      <c r="AZ54" s="157"/>
      <c r="BA54" s="157"/>
      <c r="BB54" s="306"/>
    </row>
    <row r="55">
      <c r="A55" s="392"/>
      <c r="B55" s="392" t="s">
        <v>169</v>
      </c>
      <c r="C55" s="237" t="s">
        <v>40</v>
      </c>
      <c r="D55" s="237" t="s">
        <v>164</v>
      </c>
      <c r="R55" s="394"/>
      <c r="S55" s="306"/>
      <c r="T55" s="306"/>
      <c r="U55" s="306"/>
      <c r="V55" s="157"/>
      <c r="W55" s="157"/>
      <c r="X55" s="157"/>
      <c r="Y55" s="157"/>
      <c r="Z55" s="157"/>
      <c r="AA55" s="157"/>
      <c r="AB55" s="395"/>
      <c r="AC55" s="395"/>
      <c r="AD55" s="157"/>
      <c r="AE55" s="395"/>
      <c r="AF55" s="395"/>
      <c r="AG55" s="395"/>
      <c r="AH55" s="395"/>
      <c r="AI55" s="395"/>
      <c r="AJ55" s="395"/>
      <c r="AK55" s="157"/>
      <c r="AL55" s="157"/>
      <c r="AM55" s="395"/>
      <c r="AN55" s="157"/>
      <c r="AO55" s="395"/>
      <c r="AP55" s="395"/>
      <c r="AQ55" s="157"/>
      <c r="AR55" s="395"/>
      <c r="AS55" s="395"/>
      <c r="AT55" s="157"/>
      <c r="AU55" s="395"/>
      <c r="AV55" s="395"/>
      <c r="AW55" s="395"/>
      <c r="AX55" s="157"/>
      <c r="AY55" s="157"/>
      <c r="AZ55" s="157"/>
      <c r="BA55" s="157"/>
      <c r="BB55" s="306"/>
    </row>
    <row r="56">
      <c r="A56" s="389"/>
      <c r="B56" s="389"/>
      <c r="R56" s="394"/>
      <c r="S56" s="306"/>
      <c r="T56" s="306"/>
      <c r="U56" s="306"/>
      <c r="V56" s="157"/>
      <c r="W56" s="157"/>
      <c r="X56" s="157"/>
      <c r="Y56" s="157"/>
      <c r="Z56" s="157"/>
      <c r="AA56" s="157"/>
      <c r="AB56" s="157"/>
      <c r="AC56" s="157"/>
      <c r="AD56" s="157"/>
      <c r="AE56" s="157"/>
      <c r="AF56" s="157"/>
      <c r="AG56" s="157"/>
      <c r="AH56" s="157"/>
      <c r="AI56" s="157"/>
      <c r="AJ56" s="157"/>
      <c r="AK56" s="157"/>
      <c r="AL56" s="157"/>
      <c r="AM56" s="157"/>
      <c r="AN56" s="157"/>
      <c r="AO56" s="157"/>
      <c r="AP56" s="157"/>
      <c r="AQ56" s="157"/>
      <c r="AR56" s="157"/>
      <c r="AS56" s="157"/>
      <c r="AT56" s="157"/>
      <c r="AU56" s="157"/>
      <c r="AV56" s="157"/>
      <c r="AW56" s="157"/>
      <c r="AX56" s="157"/>
      <c r="AY56" s="157"/>
      <c r="AZ56" s="157"/>
      <c r="BA56" s="157"/>
      <c r="BB56" s="306"/>
    </row>
    <row r="57">
      <c r="A57" s="389"/>
      <c r="B57" s="389"/>
      <c r="R57" s="394"/>
      <c r="V57" s="293"/>
      <c r="W57" s="293"/>
      <c r="X57" s="293"/>
      <c r="Y57" s="293"/>
      <c r="Z57" s="293"/>
      <c r="AA57" s="293"/>
      <c r="AB57" s="293"/>
      <c r="AC57" s="293"/>
      <c r="AD57" s="293"/>
      <c r="AE57" s="293"/>
      <c r="AF57" s="293"/>
      <c r="AG57" s="396"/>
      <c r="AH57" s="293"/>
      <c r="AI57" s="293"/>
      <c r="AJ57" s="293"/>
      <c r="AK57" s="293"/>
      <c r="AL57" s="293"/>
      <c r="AM57" s="293"/>
      <c r="AN57" s="293"/>
      <c r="AO57" s="293"/>
      <c r="AP57" s="293"/>
      <c r="AQ57" s="293"/>
      <c r="AR57" s="293"/>
      <c r="AS57" s="293"/>
      <c r="AT57" s="293"/>
      <c r="AU57" s="293"/>
      <c r="AV57" s="293"/>
      <c r="AW57" s="293"/>
      <c r="AX57" s="293"/>
    </row>
    <row r="58">
      <c r="A58" s="389"/>
      <c r="B58" s="389"/>
      <c r="R58" s="394"/>
    </row>
    <row r="59">
      <c r="A59" s="389"/>
      <c r="B59" s="389"/>
      <c r="R59" s="394"/>
    </row>
    <row r="60">
      <c r="A60" s="389"/>
      <c r="B60" s="389"/>
      <c r="R60" s="394"/>
    </row>
    <row r="61">
      <c r="A61" s="389"/>
      <c r="B61" s="389"/>
      <c r="R61" s="394"/>
    </row>
    <row r="62">
      <c r="A62" s="389"/>
      <c r="B62" s="389"/>
      <c r="R62" s="394"/>
    </row>
    <row r="63">
      <c r="A63" s="389"/>
      <c r="B63" s="389"/>
      <c r="R63" s="394"/>
    </row>
    <row r="64">
      <c r="A64" s="389"/>
      <c r="B64" s="389"/>
      <c r="R64" s="394"/>
    </row>
    <row r="65">
      <c r="A65" s="389"/>
      <c r="B65" s="389"/>
      <c r="R65" s="394"/>
    </row>
    <row r="66">
      <c r="A66" s="389"/>
      <c r="B66" s="389"/>
      <c r="R66" s="394"/>
    </row>
    <row r="67">
      <c r="A67" s="389"/>
      <c r="B67" s="389"/>
      <c r="R67" s="394"/>
    </row>
    <row r="68">
      <c r="A68" s="389"/>
      <c r="B68" s="389"/>
      <c r="R68" s="394"/>
    </row>
    <row r="69">
      <c r="A69" s="389"/>
      <c r="B69" s="389"/>
      <c r="R69" s="394"/>
    </row>
    <row r="70">
      <c r="A70" s="389"/>
      <c r="B70" s="389"/>
      <c r="R70" s="394"/>
    </row>
    <row r="71">
      <c r="A71" s="389"/>
      <c r="B71" s="389"/>
      <c r="R71" s="394"/>
    </row>
    <row r="72">
      <c r="A72" s="389"/>
      <c r="B72" s="389"/>
      <c r="R72" s="394"/>
    </row>
    <row r="73">
      <c r="A73" s="389"/>
      <c r="B73" s="389"/>
      <c r="R73" s="394"/>
    </row>
    <row r="74">
      <c r="A74" s="389"/>
      <c r="B74" s="389"/>
      <c r="R74" s="394"/>
    </row>
    <row r="75">
      <c r="A75" s="389"/>
      <c r="B75" s="389"/>
      <c r="R75" s="394"/>
    </row>
    <row r="76">
      <c r="A76" s="389"/>
      <c r="B76" s="389"/>
      <c r="R76" s="394"/>
    </row>
    <row r="77">
      <c r="A77" s="389"/>
      <c r="B77" s="389"/>
      <c r="R77" s="394"/>
    </row>
    <row r="78">
      <c r="A78" s="389"/>
      <c r="B78" s="389"/>
      <c r="R78" s="394"/>
    </row>
    <row r="79">
      <c r="A79" s="389"/>
      <c r="B79" s="389"/>
      <c r="R79" s="394"/>
    </row>
    <row r="80">
      <c r="A80" s="389"/>
      <c r="B80" s="389"/>
      <c r="R80" s="394"/>
    </row>
    <row r="81">
      <c r="A81" s="389"/>
      <c r="B81" s="389"/>
      <c r="R81" s="394"/>
    </row>
    <row r="82">
      <c r="A82" s="389"/>
      <c r="B82" s="389"/>
      <c r="R82" s="394"/>
    </row>
    <row r="83">
      <c r="A83" s="389"/>
      <c r="B83" s="389"/>
      <c r="R83" s="394"/>
    </row>
    <row r="84">
      <c r="A84" s="389"/>
      <c r="B84" s="389"/>
      <c r="R84" s="394"/>
    </row>
    <row r="85">
      <c r="A85" s="389"/>
      <c r="B85" s="389"/>
      <c r="R85" s="394"/>
    </row>
    <row r="86">
      <c r="A86" s="389"/>
      <c r="B86" s="389"/>
      <c r="R86" s="394"/>
    </row>
    <row r="87">
      <c r="A87" s="389"/>
      <c r="B87" s="389"/>
      <c r="R87" s="394"/>
    </row>
    <row r="88">
      <c r="A88" s="389"/>
      <c r="B88" s="389"/>
      <c r="R88" s="394"/>
    </row>
    <row r="89">
      <c r="A89" s="389"/>
      <c r="B89" s="389"/>
      <c r="R89" s="394"/>
    </row>
    <row r="90">
      <c r="A90" s="389"/>
      <c r="B90" s="389"/>
      <c r="R90" s="394"/>
    </row>
    <row r="91">
      <c r="A91" s="389"/>
      <c r="B91" s="389"/>
      <c r="R91" s="394"/>
    </row>
    <row r="92">
      <c r="A92" s="389"/>
      <c r="B92" s="389"/>
      <c r="R92" s="394"/>
    </row>
    <row r="93">
      <c r="A93" s="389"/>
      <c r="B93" s="389"/>
      <c r="R93" s="394"/>
    </row>
    <row r="94">
      <c r="A94" s="389"/>
      <c r="B94" s="389"/>
      <c r="R94" s="394"/>
    </row>
    <row r="95">
      <c r="A95" s="389"/>
      <c r="B95" s="389"/>
      <c r="R95" s="394"/>
    </row>
    <row r="96">
      <c r="A96" s="389"/>
      <c r="B96" s="389"/>
      <c r="R96" s="394"/>
    </row>
    <row r="97">
      <c r="A97" s="389"/>
      <c r="B97" s="389"/>
      <c r="R97" s="394"/>
    </row>
    <row r="98">
      <c r="A98" s="389"/>
      <c r="B98" s="389"/>
      <c r="R98" s="394"/>
    </row>
    <row r="99">
      <c r="A99" s="389"/>
      <c r="B99" s="389"/>
      <c r="R99" s="394"/>
    </row>
    <row r="100">
      <c r="A100" s="389"/>
      <c r="B100" s="389"/>
      <c r="R100" s="394"/>
    </row>
    <row r="101">
      <c r="A101" s="389"/>
      <c r="B101" s="389"/>
      <c r="R101" s="394"/>
    </row>
    <row r="102">
      <c r="A102" s="389"/>
      <c r="B102" s="389"/>
      <c r="R102" s="394"/>
    </row>
    <row r="103">
      <c r="A103" s="389"/>
      <c r="B103" s="389"/>
      <c r="R103" s="394"/>
    </row>
    <row r="104">
      <c r="A104" s="389"/>
      <c r="B104" s="389"/>
      <c r="R104" s="394"/>
    </row>
    <row r="105">
      <c r="A105" s="389"/>
      <c r="B105" s="389"/>
      <c r="R105" s="394"/>
    </row>
    <row r="106">
      <c r="A106" s="389"/>
      <c r="B106" s="389"/>
      <c r="R106" s="394"/>
    </row>
    <row r="107">
      <c r="A107" s="389"/>
      <c r="B107" s="389"/>
      <c r="R107" s="394"/>
    </row>
    <row r="108">
      <c r="A108" s="389"/>
      <c r="B108" s="389"/>
      <c r="R108" s="394"/>
    </row>
    <row r="109">
      <c r="A109" s="389"/>
      <c r="B109" s="389"/>
      <c r="R109" s="394"/>
    </row>
    <row r="110">
      <c r="A110" s="389"/>
      <c r="B110" s="389"/>
      <c r="R110" s="394"/>
    </row>
    <row r="111">
      <c r="A111" s="389"/>
      <c r="B111" s="389"/>
      <c r="R111" s="394"/>
    </row>
    <row r="112">
      <c r="A112" s="389"/>
      <c r="B112" s="389"/>
      <c r="R112" s="394"/>
    </row>
    <row r="113">
      <c r="A113" s="389"/>
      <c r="B113" s="389"/>
      <c r="R113" s="394"/>
    </row>
    <row r="114">
      <c r="A114" s="389"/>
      <c r="B114" s="389"/>
      <c r="R114" s="394"/>
    </row>
    <row r="115">
      <c r="A115" s="389"/>
      <c r="B115" s="389"/>
      <c r="R115" s="394"/>
    </row>
    <row r="116">
      <c r="A116" s="389"/>
      <c r="B116" s="389"/>
      <c r="R116" s="394"/>
    </row>
    <row r="117">
      <c r="A117" s="389"/>
      <c r="B117" s="389"/>
      <c r="R117" s="394"/>
    </row>
    <row r="118">
      <c r="A118" s="389"/>
      <c r="B118" s="389"/>
      <c r="R118" s="394"/>
    </row>
    <row r="119">
      <c r="A119" s="389"/>
      <c r="B119" s="389"/>
      <c r="R119" s="394"/>
    </row>
    <row r="120">
      <c r="A120" s="389"/>
      <c r="B120" s="389"/>
      <c r="R120" s="394"/>
    </row>
    <row r="121">
      <c r="A121" s="389"/>
      <c r="B121" s="389"/>
      <c r="R121" s="394"/>
    </row>
    <row r="122">
      <c r="A122" s="389"/>
      <c r="B122" s="389"/>
      <c r="R122" s="394"/>
    </row>
    <row r="123">
      <c r="A123" s="389"/>
      <c r="B123" s="389"/>
      <c r="R123" s="394"/>
    </row>
    <row r="124">
      <c r="A124" s="389"/>
      <c r="B124" s="389"/>
      <c r="R124" s="394"/>
    </row>
    <row r="125">
      <c r="A125" s="389"/>
      <c r="B125" s="389"/>
      <c r="R125" s="394"/>
    </row>
    <row r="126">
      <c r="A126" s="389"/>
      <c r="B126" s="389"/>
      <c r="R126" s="394"/>
    </row>
    <row r="127">
      <c r="A127" s="389"/>
      <c r="B127" s="389"/>
      <c r="R127" s="394"/>
    </row>
    <row r="128">
      <c r="A128" s="389"/>
      <c r="B128" s="389"/>
      <c r="R128" s="394"/>
    </row>
    <row r="129">
      <c r="A129" s="389"/>
      <c r="B129" s="389"/>
      <c r="R129" s="394"/>
    </row>
    <row r="130">
      <c r="A130" s="389"/>
      <c r="B130" s="389"/>
      <c r="R130" s="394"/>
    </row>
    <row r="131">
      <c r="A131" s="389"/>
      <c r="B131" s="389"/>
      <c r="R131" s="394"/>
    </row>
    <row r="132">
      <c r="A132" s="389"/>
      <c r="B132" s="389"/>
      <c r="R132" s="394"/>
    </row>
    <row r="133">
      <c r="A133" s="389"/>
      <c r="B133" s="389"/>
      <c r="R133" s="394"/>
    </row>
    <row r="134">
      <c r="A134" s="389"/>
      <c r="B134" s="389"/>
      <c r="R134" s="394"/>
    </row>
    <row r="135">
      <c r="A135" s="389"/>
      <c r="B135" s="389"/>
      <c r="R135" s="394"/>
    </row>
    <row r="136">
      <c r="A136" s="389"/>
      <c r="B136" s="389"/>
      <c r="R136" s="394"/>
    </row>
    <row r="137">
      <c r="A137" s="389"/>
      <c r="B137" s="389"/>
      <c r="R137" s="394"/>
    </row>
    <row r="138">
      <c r="A138" s="389"/>
      <c r="B138" s="389"/>
      <c r="R138" s="394"/>
    </row>
    <row r="139">
      <c r="A139" s="389"/>
      <c r="B139" s="389"/>
      <c r="R139" s="394"/>
    </row>
    <row r="140">
      <c r="A140" s="389"/>
      <c r="B140" s="389"/>
      <c r="R140" s="394"/>
    </row>
    <row r="141">
      <c r="A141" s="389"/>
      <c r="B141" s="389"/>
      <c r="R141" s="394"/>
    </row>
    <row r="142">
      <c r="A142" s="389"/>
      <c r="B142" s="389"/>
      <c r="R142" s="394"/>
    </row>
    <row r="143">
      <c r="A143" s="389"/>
      <c r="B143" s="389"/>
      <c r="R143" s="394"/>
    </row>
    <row r="144">
      <c r="A144" s="389"/>
      <c r="B144" s="389"/>
      <c r="R144" s="394"/>
    </row>
    <row r="145">
      <c r="A145" s="389"/>
      <c r="B145" s="389"/>
      <c r="R145" s="394"/>
    </row>
    <row r="146">
      <c r="A146" s="389"/>
      <c r="B146" s="389"/>
      <c r="R146" s="394"/>
    </row>
    <row r="147">
      <c r="A147" s="389"/>
      <c r="B147" s="389"/>
      <c r="R147" s="394"/>
    </row>
    <row r="148">
      <c r="A148" s="389"/>
      <c r="B148" s="389"/>
      <c r="R148" s="394"/>
    </row>
    <row r="149">
      <c r="A149" s="389"/>
      <c r="B149" s="389"/>
      <c r="R149" s="394"/>
    </row>
    <row r="150">
      <c r="A150" s="389"/>
      <c r="B150" s="389"/>
      <c r="R150" s="394"/>
    </row>
    <row r="151">
      <c r="A151" s="389"/>
      <c r="B151" s="389"/>
      <c r="R151" s="394"/>
    </row>
    <row r="152">
      <c r="A152" s="389"/>
      <c r="B152" s="389"/>
      <c r="R152" s="394"/>
    </row>
    <row r="153">
      <c r="A153" s="389"/>
      <c r="B153" s="389"/>
      <c r="R153" s="394"/>
    </row>
    <row r="154">
      <c r="A154" s="389"/>
      <c r="B154" s="389"/>
      <c r="R154" s="394"/>
    </row>
    <row r="155">
      <c r="A155" s="389"/>
      <c r="B155" s="389"/>
      <c r="R155" s="394"/>
    </row>
    <row r="156">
      <c r="A156" s="389"/>
      <c r="B156" s="389"/>
      <c r="R156" s="394"/>
    </row>
    <row r="157">
      <c r="A157" s="389"/>
      <c r="B157" s="389"/>
      <c r="R157" s="394"/>
    </row>
    <row r="158">
      <c r="A158" s="389"/>
      <c r="B158" s="389"/>
      <c r="R158" s="394"/>
    </row>
    <row r="159">
      <c r="A159" s="389"/>
      <c r="B159" s="389"/>
      <c r="R159" s="394"/>
    </row>
    <row r="160">
      <c r="A160" s="389"/>
      <c r="B160" s="389"/>
      <c r="R160" s="394"/>
    </row>
    <row r="161">
      <c r="A161" s="389"/>
      <c r="B161" s="389"/>
      <c r="R161" s="394"/>
    </row>
    <row r="162">
      <c r="A162" s="389"/>
      <c r="B162" s="389"/>
      <c r="R162" s="394"/>
    </row>
    <row r="163">
      <c r="A163" s="389"/>
      <c r="B163" s="389"/>
      <c r="R163" s="394"/>
    </row>
    <row r="164">
      <c r="A164" s="389"/>
      <c r="B164" s="389"/>
      <c r="R164" s="394"/>
    </row>
    <row r="165">
      <c r="A165" s="389"/>
      <c r="B165" s="389"/>
      <c r="R165" s="394"/>
    </row>
    <row r="166">
      <c r="A166" s="389"/>
      <c r="B166" s="389"/>
      <c r="R166" s="394"/>
    </row>
    <row r="167">
      <c r="A167" s="389"/>
      <c r="B167" s="389"/>
      <c r="R167" s="394"/>
    </row>
    <row r="168">
      <c r="A168" s="389"/>
      <c r="B168" s="389"/>
      <c r="R168" s="394"/>
    </row>
    <row r="169">
      <c r="A169" s="389"/>
      <c r="B169" s="389"/>
      <c r="R169" s="394"/>
    </row>
    <row r="170">
      <c r="A170" s="389"/>
      <c r="B170" s="389"/>
      <c r="R170" s="394"/>
    </row>
    <row r="171">
      <c r="A171" s="389"/>
      <c r="B171" s="389"/>
      <c r="R171" s="394"/>
    </row>
    <row r="172">
      <c r="A172" s="389"/>
      <c r="B172" s="389"/>
      <c r="R172" s="394"/>
    </row>
    <row r="173">
      <c r="A173" s="389"/>
      <c r="B173" s="389"/>
      <c r="R173" s="394"/>
    </row>
    <row r="174">
      <c r="A174" s="389"/>
      <c r="B174" s="389"/>
      <c r="R174" s="394"/>
    </row>
    <row r="175">
      <c r="A175" s="389"/>
      <c r="B175" s="389"/>
      <c r="R175" s="394"/>
    </row>
    <row r="176">
      <c r="A176" s="389"/>
      <c r="B176" s="389"/>
      <c r="R176" s="394"/>
    </row>
    <row r="177">
      <c r="A177" s="389"/>
      <c r="B177" s="389"/>
      <c r="R177" s="394"/>
    </row>
    <row r="178">
      <c r="A178" s="389"/>
      <c r="B178" s="389"/>
      <c r="R178" s="394"/>
    </row>
    <row r="179">
      <c r="A179" s="389"/>
      <c r="B179" s="389"/>
      <c r="R179" s="394"/>
    </row>
    <row r="180">
      <c r="A180" s="389"/>
      <c r="B180" s="389"/>
      <c r="R180" s="394"/>
    </row>
    <row r="181">
      <c r="A181" s="389"/>
      <c r="B181" s="389"/>
      <c r="R181" s="394"/>
    </row>
    <row r="182">
      <c r="A182" s="389"/>
      <c r="B182" s="389"/>
      <c r="R182" s="394"/>
    </row>
    <row r="183">
      <c r="A183" s="389"/>
      <c r="B183" s="389"/>
      <c r="R183" s="394"/>
    </row>
    <row r="184">
      <c r="A184" s="389"/>
      <c r="B184" s="389"/>
      <c r="R184" s="394"/>
    </row>
    <row r="185">
      <c r="A185" s="389"/>
      <c r="B185" s="389"/>
      <c r="R185" s="394"/>
    </row>
    <row r="186">
      <c r="A186" s="389"/>
      <c r="B186" s="389"/>
      <c r="R186" s="394"/>
    </row>
    <row r="187">
      <c r="A187" s="389"/>
      <c r="B187" s="389"/>
      <c r="R187" s="394"/>
    </row>
    <row r="188">
      <c r="A188" s="389"/>
      <c r="B188" s="389"/>
      <c r="R188" s="394"/>
    </row>
    <row r="189">
      <c r="A189" s="389"/>
      <c r="B189" s="389"/>
      <c r="R189" s="394"/>
    </row>
    <row r="190">
      <c r="A190" s="389"/>
      <c r="B190" s="389"/>
      <c r="R190" s="394"/>
    </row>
    <row r="191">
      <c r="A191" s="389"/>
      <c r="B191" s="389"/>
      <c r="R191" s="394"/>
    </row>
    <row r="192">
      <c r="A192" s="389"/>
      <c r="B192" s="389"/>
      <c r="R192" s="394"/>
    </row>
    <row r="193">
      <c r="A193" s="389"/>
      <c r="B193" s="389"/>
      <c r="R193" s="394"/>
    </row>
    <row r="194">
      <c r="A194" s="389"/>
      <c r="B194" s="389"/>
      <c r="R194" s="394"/>
    </row>
    <row r="195">
      <c r="A195" s="389"/>
      <c r="B195" s="389"/>
      <c r="R195" s="394"/>
    </row>
    <row r="196">
      <c r="A196" s="389"/>
      <c r="B196" s="389"/>
      <c r="R196" s="394"/>
    </row>
    <row r="197">
      <c r="A197" s="389"/>
      <c r="B197" s="389"/>
      <c r="R197" s="394"/>
    </row>
    <row r="198">
      <c r="A198" s="389"/>
      <c r="B198" s="389"/>
      <c r="R198" s="394"/>
    </row>
    <row r="199">
      <c r="A199" s="389"/>
      <c r="B199" s="389"/>
      <c r="R199" s="394"/>
    </row>
    <row r="200">
      <c r="A200" s="389"/>
      <c r="B200" s="389"/>
      <c r="R200" s="394"/>
    </row>
    <row r="201">
      <c r="A201" s="389"/>
      <c r="B201" s="389"/>
      <c r="R201" s="394"/>
    </row>
    <row r="202">
      <c r="A202" s="389"/>
      <c r="B202" s="389"/>
      <c r="R202" s="394"/>
    </row>
    <row r="203">
      <c r="A203" s="389"/>
      <c r="B203" s="389"/>
      <c r="R203" s="394"/>
    </row>
    <row r="204">
      <c r="A204" s="389"/>
      <c r="B204" s="389"/>
      <c r="R204" s="394"/>
    </row>
    <row r="205">
      <c r="A205" s="389"/>
      <c r="B205" s="389"/>
      <c r="R205" s="394"/>
    </row>
    <row r="206">
      <c r="A206" s="389"/>
      <c r="B206" s="389"/>
      <c r="R206" s="394"/>
    </row>
    <row r="207">
      <c r="A207" s="389"/>
      <c r="B207" s="389"/>
      <c r="R207" s="394"/>
    </row>
    <row r="208">
      <c r="A208" s="389"/>
      <c r="B208" s="389"/>
      <c r="R208" s="394"/>
    </row>
    <row r="209">
      <c r="A209" s="389"/>
      <c r="B209" s="389"/>
      <c r="R209" s="394"/>
    </row>
    <row r="210">
      <c r="A210" s="389"/>
      <c r="B210" s="389"/>
      <c r="R210" s="394"/>
    </row>
    <row r="211">
      <c r="A211" s="389"/>
      <c r="B211" s="389"/>
      <c r="R211" s="394"/>
    </row>
    <row r="212">
      <c r="A212" s="389"/>
      <c r="B212" s="389"/>
      <c r="R212" s="394"/>
    </row>
    <row r="213">
      <c r="A213" s="389"/>
      <c r="B213" s="389"/>
      <c r="R213" s="394"/>
    </row>
    <row r="214">
      <c r="A214" s="389"/>
      <c r="B214" s="389"/>
      <c r="R214" s="394"/>
    </row>
    <row r="215">
      <c r="A215" s="389"/>
      <c r="B215" s="389"/>
      <c r="R215" s="394"/>
    </row>
    <row r="216">
      <c r="A216" s="389"/>
      <c r="B216" s="389"/>
      <c r="R216" s="394"/>
    </row>
    <row r="217">
      <c r="A217" s="389"/>
      <c r="B217" s="389"/>
      <c r="R217" s="394"/>
    </row>
    <row r="218">
      <c r="A218" s="389"/>
      <c r="B218" s="389"/>
      <c r="R218" s="394"/>
    </row>
    <row r="219">
      <c r="A219" s="389"/>
      <c r="B219" s="389"/>
      <c r="R219" s="394"/>
    </row>
    <row r="220">
      <c r="A220" s="389"/>
      <c r="B220" s="389"/>
      <c r="R220" s="394"/>
    </row>
    <row r="221">
      <c r="A221" s="389"/>
      <c r="B221" s="389"/>
      <c r="R221" s="394"/>
    </row>
    <row r="222">
      <c r="A222" s="389"/>
      <c r="B222" s="389"/>
      <c r="R222" s="394"/>
    </row>
    <row r="223">
      <c r="A223" s="389"/>
      <c r="B223" s="389"/>
      <c r="R223" s="394"/>
    </row>
    <row r="224">
      <c r="A224" s="389"/>
      <c r="B224" s="389"/>
      <c r="R224" s="394"/>
    </row>
    <row r="225">
      <c r="A225" s="389"/>
      <c r="B225" s="389"/>
      <c r="R225" s="394"/>
    </row>
    <row r="226">
      <c r="A226" s="389"/>
      <c r="B226" s="389"/>
      <c r="R226" s="394"/>
    </row>
    <row r="227">
      <c r="A227" s="389"/>
      <c r="B227" s="389"/>
      <c r="R227" s="394"/>
    </row>
    <row r="228">
      <c r="A228" s="389"/>
      <c r="B228" s="389"/>
      <c r="R228" s="394"/>
    </row>
    <row r="229">
      <c r="A229" s="389"/>
      <c r="B229" s="389"/>
      <c r="R229" s="394"/>
    </row>
    <row r="230">
      <c r="A230" s="389"/>
      <c r="B230" s="389"/>
      <c r="R230" s="394"/>
    </row>
    <row r="231">
      <c r="A231" s="389"/>
      <c r="B231" s="389"/>
      <c r="R231" s="394"/>
    </row>
    <row r="232">
      <c r="A232" s="389"/>
      <c r="B232" s="389"/>
      <c r="R232" s="394"/>
    </row>
    <row r="233">
      <c r="A233" s="389"/>
      <c r="B233" s="389"/>
      <c r="R233" s="394"/>
    </row>
    <row r="234">
      <c r="A234" s="389"/>
      <c r="B234" s="389"/>
      <c r="R234" s="394"/>
    </row>
    <row r="235">
      <c r="A235" s="389"/>
      <c r="B235" s="389"/>
      <c r="R235" s="394"/>
    </row>
    <row r="236">
      <c r="A236" s="389"/>
      <c r="B236" s="389"/>
      <c r="R236" s="394"/>
    </row>
    <row r="237">
      <c r="A237" s="389"/>
      <c r="B237" s="389"/>
      <c r="R237" s="394"/>
    </row>
    <row r="238">
      <c r="A238" s="389"/>
      <c r="B238" s="389"/>
      <c r="R238" s="394"/>
    </row>
    <row r="239">
      <c r="A239" s="389"/>
      <c r="B239" s="389"/>
      <c r="R239" s="394"/>
    </row>
    <row r="240">
      <c r="A240" s="389"/>
      <c r="B240" s="389"/>
      <c r="R240" s="394"/>
    </row>
    <row r="241">
      <c r="A241" s="389"/>
      <c r="B241" s="389"/>
      <c r="R241" s="394"/>
    </row>
    <row r="242">
      <c r="A242" s="389"/>
      <c r="B242" s="389"/>
      <c r="R242" s="394"/>
    </row>
    <row r="243">
      <c r="A243" s="389"/>
      <c r="B243" s="389"/>
      <c r="R243" s="394"/>
    </row>
    <row r="244">
      <c r="A244" s="389"/>
      <c r="B244" s="389"/>
      <c r="R244" s="394"/>
    </row>
    <row r="245">
      <c r="A245" s="389"/>
      <c r="B245" s="389"/>
      <c r="R245" s="394"/>
    </row>
    <row r="246">
      <c r="A246" s="389"/>
      <c r="B246" s="389"/>
      <c r="R246" s="394"/>
    </row>
    <row r="247">
      <c r="A247" s="389"/>
      <c r="B247" s="389"/>
      <c r="R247" s="394"/>
    </row>
    <row r="248">
      <c r="A248" s="389"/>
      <c r="B248" s="389"/>
      <c r="R248" s="394"/>
    </row>
    <row r="249">
      <c r="A249" s="389"/>
      <c r="B249" s="389"/>
      <c r="R249" s="394"/>
    </row>
    <row r="250">
      <c r="A250" s="389"/>
      <c r="B250" s="389"/>
      <c r="R250" s="394"/>
    </row>
    <row r="251">
      <c r="A251" s="389"/>
      <c r="B251" s="389"/>
      <c r="R251" s="394"/>
    </row>
    <row r="252">
      <c r="A252" s="389"/>
      <c r="B252" s="389"/>
      <c r="R252" s="394"/>
    </row>
    <row r="253">
      <c r="A253" s="389"/>
      <c r="B253" s="389"/>
      <c r="R253" s="394"/>
    </row>
    <row r="254">
      <c r="A254" s="389"/>
      <c r="B254" s="389"/>
      <c r="R254" s="394"/>
    </row>
    <row r="255">
      <c r="A255" s="389"/>
      <c r="B255" s="389"/>
      <c r="R255" s="394"/>
    </row>
    <row r="256">
      <c r="A256" s="389"/>
      <c r="B256" s="389"/>
      <c r="R256" s="394"/>
    </row>
    <row r="257">
      <c r="A257" s="389"/>
      <c r="B257" s="389"/>
      <c r="R257" s="394"/>
    </row>
    <row r="258">
      <c r="A258" s="389"/>
      <c r="B258" s="389"/>
      <c r="R258" s="394"/>
    </row>
    <row r="259">
      <c r="A259" s="389"/>
      <c r="B259" s="389"/>
      <c r="R259" s="394"/>
    </row>
    <row r="260">
      <c r="A260" s="389"/>
      <c r="B260" s="389"/>
      <c r="R260" s="394"/>
    </row>
    <row r="261">
      <c r="A261" s="389"/>
      <c r="B261" s="389"/>
      <c r="R261" s="394"/>
    </row>
    <row r="262">
      <c r="A262" s="389"/>
      <c r="B262" s="389"/>
      <c r="R262" s="394"/>
    </row>
    <row r="263">
      <c r="A263" s="389"/>
      <c r="B263" s="389"/>
      <c r="R263" s="394"/>
    </row>
    <row r="264">
      <c r="A264" s="389"/>
      <c r="B264" s="389"/>
      <c r="R264" s="394"/>
    </row>
    <row r="265">
      <c r="A265" s="389"/>
      <c r="B265" s="389"/>
      <c r="R265" s="394"/>
    </row>
    <row r="266">
      <c r="A266" s="389"/>
      <c r="B266" s="389"/>
      <c r="R266" s="394"/>
    </row>
    <row r="267">
      <c r="A267" s="389"/>
      <c r="B267" s="389"/>
      <c r="R267" s="394"/>
    </row>
    <row r="268">
      <c r="A268" s="389"/>
      <c r="B268" s="389"/>
      <c r="R268" s="394"/>
    </row>
    <row r="269">
      <c r="A269" s="389"/>
      <c r="B269" s="389"/>
      <c r="R269" s="394"/>
    </row>
    <row r="270">
      <c r="A270" s="389"/>
      <c r="B270" s="389"/>
      <c r="R270" s="394"/>
    </row>
    <row r="271">
      <c r="A271" s="389"/>
      <c r="B271" s="389"/>
      <c r="R271" s="394"/>
    </row>
    <row r="272">
      <c r="A272" s="389"/>
      <c r="B272" s="389"/>
      <c r="R272" s="394"/>
    </row>
    <row r="273">
      <c r="A273" s="389"/>
      <c r="B273" s="389"/>
      <c r="R273" s="394"/>
    </row>
    <row r="274">
      <c r="A274" s="389"/>
      <c r="B274" s="389"/>
      <c r="R274" s="394"/>
    </row>
    <row r="275">
      <c r="A275" s="389"/>
      <c r="B275" s="389"/>
      <c r="R275" s="394"/>
    </row>
    <row r="276">
      <c r="A276" s="389"/>
      <c r="B276" s="389"/>
      <c r="R276" s="394"/>
    </row>
    <row r="277">
      <c r="A277" s="389"/>
      <c r="B277" s="389"/>
      <c r="R277" s="394"/>
    </row>
    <row r="278">
      <c r="A278" s="389"/>
      <c r="B278" s="389"/>
      <c r="R278" s="394"/>
    </row>
    <row r="279">
      <c r="A279" s="389"/>
      <c r="B279" s="389"/>
      <c r="R279" s="394"/>
    </row>
    <row r="280">
      <c r="A280" s="389"/>
      <c r="B280" s="389"/>
      <c r="R280" s="394"/>
    </row>
    <row r="281">
      <c r="A281" s="389"/>
      <c r="B281" s="389"/>
      <c r="R281" s="394"/>
    </row>
    <row r="282">
      <c r="A282" s="389"/>
      <c r="B282" s="389"/>
      <c r="R282" s="394"/>
    </row>
    <row r="283">
      <c r="A283" s="389"/>
      <c r="B283" s="389"/>
      <c r="R283" s="394"/>
    </row>
    <row r="284">
      <c r="A284" s="389"/>
      <c r="B284" s="389"/>
      <c r="R284" s="394"/>
    </row>
    <row r="285">
      <c r="A285" s="389"/>
      <c r="B285" s="389"/>
      <c r="R285" s="394"/>
    </row>
    <row r="286">
      <c r="A286" s="389"/>
      <c r="B286" s="389"/>
      <c r="R286" s="394"/>
    </row>
    <row r="287">
      <c r="A287" s="389"/>
      <c r="B287" s="389"/>
      <c r="R287" s="394"/>
    </row>
    <row r="288">
      <c r="A288" s="389"/>
      <c r="B288" s="389"/>
      <c r="R288" s="394"/>
    </row>
    <row r="289">
      <c r="A289" s="389"/>
      <c r="B289" s="389"/>
      <c r="R289" s="394"/>
    </row>
    <row r="290">
      <c r="A290" s="389"/>
      <c r="B290" s="389"/>
      <c r="R290" s="394"/>
    </row>
    <row r="291">
      <c r="A291" s="389"/>
      <c r="B291" s="389"/>
      <c r="R291" s="394"/>
    </row>
    <row r="292">
      <c r="A292" s="389"/>
      <c r="B292" s="389"/>
      <c r="R292" s="394"/>
    </row>
    <row r="293">
      <c r="A293" s="389"/>
      <c r="B293" s="389"/>
      <c r="R293" s="394"/>
    </row>
    <row r="294">
      <c r="A294" s="389"/>
      <c r="B294" s="389"/>
      <c r="R294" s="394"/>
    </row>
    <row r="295">
      <c r="A295" s="389"/>
      <c r="B295" s="389"/>
      <c r="R295" s="394"/>
    </row>
    <row r="296">
      <c r="A296" s="389"/>
      <c r="B296" s="389"/>
      <c r="R296" s="394"/>
    </row>
    <row r="297">
      <c r="A297" s="389"/>
      <c r="B297" s="389"/>
      <c r="R297" s="394"/>
    </row>
    <row r="298">
      <c r="A298" s="389"/>
      <c r="B298" s="389"/>
      <c r="R298" s="394"/>
    </row>
    <row r="299">
      <c r="A299" s="389"/>
      <c r="B299" s="389"/>
      <c r="R299" s="394"/>
    </row>
    <row r="300">
      <c r="A300" s="389"/>
      <c r="B300" s="389"/>
      <c r="R300" s="394"/>
    </row>
    <row r="301">
      <c r="A301" s="389"/>
      <c r="B301" s="389"/>
      <c r="R301" s="394"/>
    </row>
    <row r="302">
      <c r="A302" s="389"/>
      <c r="B302" s="389"/>
      <c r="R302" s="394"/>
    </row>
    <row r="303">
      <c r="A303" s="389"/>
      <c r="B303" s="389"/>
      <c r="R303" s="394"/>
    </row>
    <row r="304">
      <c r="A304" s="389"/>
      <c r="B304" s="389"/>
      <c r="R304" s="394"/>
    </row>
    <row r="305">
      <c r="A305" s="389"/>
      <c r="B305" s="389"/>
      <c r="R305" s="394"/>
    </row>
    <row r="306">
      <c r="A306" s="389"/>
      <c r="B306" s="389"/>
      <c r="R306" s="394"/>
    </row>
    <row r="307">
      <c r="A307" s="389"/>
      <c r="B307" s="389"/>
      <c r="R307" s="394"/>
    </row>
    <row r="308">
      <c r="A308" s="389"/>
      <c r="B308" s="389"/>
      <c r="R308" s="394"/>
    </row>
    <row r="309">
      <c r="A309" s="389"/>
      <c r="B309" s="389"/>
      <c r="R309" s="394"/>
    </row>
    <row r="310">
      <c r="A310" s="389"/>
      <c r="B310" s="389"/>
      <c r="R310" s="394"/>
    </row>
    <row r="311">
      <c r="A311" s="389"/>
      <c r="B311" s="389"/>
      <c r="R311" s="394"/>
    </row>
    <row r="312">
      <c r="A312" s="389"/>
      <c r="B312" s="389"/>
      <c r="R312" s="394"/>
    </row>
    <row r="313">
      <c r="A313" s="389"/>
      <c r="B313" s="389"/>
      <c r="R313" s="394"/>
    </row>
    <row r="314">
      <c r="A314" s="389"/>
      <c r="B314" s="389"/>
      <c r="R314" s="394"/>
    </row>
    <row r="315">
      <c r="A315" s="389"/>
      <c r="B315" s="389"/>
      <c r="R315" s="394"/>
    </row>
    <row r="316">
      <c r="A316" s="389"/>
      <c r="B316" s="389"/>
      <c r="R316" s="394"/>
    </row>
    <row r="317">
      <c r="A317" s="389"/>
      <c r="B317" s="389"/>
      <c r="R317" s="394"/>
    </row>
    <row r="318">
      <c r="A318" s="389"/>
      <c r="B318" s="389"/>
      <c r="R318" s="394"/>
    </row>
    <row r="319">
      <c r="A319" s="389"/>
      <c r="B319" s="389"/>
      <c r="R319" s="394"/>
    </row>
    <row r="320">
      <c r="A320" s="389"/>
      <c r="B320" s="389"/>
      <c r="R320" s="394"/>
    </row>
    <row r="321">
      <c r="A321" s="389"/>
      <c r="B321" s="389"/>
      <c r="R321" s="394"/>
    </row>
    <row r="322">
      <c r="A322" s="389"/>
      <c r="B322" s="389"/>
      <c r="R322" s="394"/>
    </row>
    <row r="323">
      <c r="A323" s="389"/>
      <c r="B323" s="389"/>
      <c r="R323" s="394"/>
    </row>
    <row r="324">
      <c r="A324" s="389"/>
      <c r="B324" s="389"/>
      <c r="R324" s="394"/>
    </row>
    <row r="325">
      <c r="A325" s="389"/>
      <c r="B325" s="389"/>
      <c r="R325" s="394"/>
    </row>
    <row r="326">
      <c r="A326" s="389"/>
      <c r="B326" s="389"/>
      <c r="R326" s="394"/>
    </row>
    <row r="327">
      <c r="A327" s="389"/>
      <c r="B327" s="389"/>
      <c r="R327" s="394"/>
    </row>
    <row r="328">
      <c r="A328" s="389"/>
      <c r="B328" s="389"/>
      <c r="R328" s="394"/>
    </row>
    <row r="329">
      <c r="A329" s="389"/>
      <c r="B329" s="389"/>
      <c r="R329" s="394"/>
    </row>
    <row r="330">
      <c r="A330" s="389"/>
      <c r="B330" s="389"/>
      <c r="R330" s="394"/>
    </row>
    <row r="331">
      <c r="A331" s="389"/>
      <c r="B331" s="389"/>
      <c r="R331" s="394"/>
    </row>
    <row r="332">
      <c r="A332" s="389"/>
      <c r="B332" s="389"/>
      <c r="R332" s="394"/>
    </row>
    <row r="333">
      <c r="A333" s="389"/>
      <c r="B333" s="389"/>
      <c r="R333" s="394"/>
    </row>
    <row r="334">
      <c r="A334" s="389"/>
      <c r="B334" s="389"/>
      <c r="R334" s="394"/>
    </row>
    <row r="335">
      <c r="A335" s="389"/>
      <c r="B335" s="389"/>
      <c r="R335" s="394"/>
    </row>
    <row r="336">
      <c r="A336" s="389"/>
      <c r="B336" s="389"/>
      <c r="R336" s="394"/>
    </row>
    <row r="337">
      <c r="A337" s="389"/>
      <c r="B337" s="389"/>
      <c r="R337" s="394"/>
    </row>
    <row r="338">
      <c r="A338" s="389"/>
      <c r="B338" s="389"/>
      <c r="R338" s="394"/>
    </row>
    <row r="339">
      <c r="A339" s="389"/>
      <c r="B339" s="389"/>
      <c r="R339" s="394"/>
    </row>
    <row r="340">
      <c r="A340" s="389"/>
      <c r="B340" s="389"/>
      <c r="R340" s="394"/>
    </row>
    <row r="341">
      <c r="A341" s="389"/>
      <c r="B341" s="389"/>
      <c r="R341" s="394"/>
    </row>
    <row r="342">
      <c r="A342" s="389"/>
      <c r="B342" s="389"/>
      <c r="R342" s="394"/>
    </row>
    <row r="343">
      <c r="A343" s="389"/>
      <c r="B343" s="389"/>
      <c r="R343" s="394"/>
    </row>
    <row r="344">
      <c r="A344" s="389"/>
      <c r="B344" s="389"/>
      <c r="R344" s="394"/>
    </row>
    <row r="345">
      <c r="A345" s="389"/>
      <c r="B345" s="389"/>
      <c r="R345" s="394"/>
    </row>
    <row r="346">
      <c r="A346" s="389"/>
      <c r="B346" s="389"/>
      <c r="R346" s="394"/>
    </row>
    <row r="347">
      <c r="A347" s="389"/>
      <c r="B347" s="389"/>
      <c r="R347" s="394"/>
    </row>
    <row r="348">
      <c r="A348" s="389"/>
      <c r="B348" s="389"/>
      <c r="R348" s="394"/>
    </row>
    <row r="349">
      <c r="A349" s="389"/>
      <c r="B349" s="389"/>
      <c r="R349" s="394"/>
    </row>
    <row r="350">
      <c r="A350" s="389"/>
      <c r="B350" s="389"/>
      <c r="R350" s="394"/>
    </row>
    <row r="351">
      <c r="A351" s="389"/>
      <c r="B351" s="389"/>
      <c r="R351" s="394"/>
    </row>
    <row r="352">
      <c r="A352" s="389"/>
      <c r="B352" s="389"/>
      <c r="R352" s="394"/>
    </row>
    <row r="353">
      <c r="A353" s="389"/>
      <c r="B353" s="389"/>
      <c r="R353" s="394"/>
    </row>
    <row r="354">
      <c r="A354" s="389"/>
      <c r="B354" s="389"/>
      <c r="R354" s="394"/>
    </row>
    <row r="355">
      <c r="A355" s="389"/>
      <c r="B355" s="389"/>
      <c r="R355" s="394"/>
    </row>
    <row r="356">
      <c r="A356" s="389"/>
      <c r="B356" s="389"/>
      <c r="R356" s="394"/>
    </row>
    <row r="357">
      <c r="A357" s="389"/>
      <c r="B357" s="389"/>
      <c r="R357" s="394"/>
    </row>
    <row r="358">
      <c r="A358" s="389"/>
      <c r="B358" s="389"/>
      <c r="R358" s="394"/>
    </row>
    <row r="359">
      <c r="A359" s="389"/>
      <c r="B359" s="389"/>
      <c r="R359" s="394"/>
    </row>
    <row r="360">
      <c r="A360" s="389"/>
      <c r="B360" s="389"/>
      <c r="R360" s="394"/>
    </row>
    <row r="361">
      <c r="A361" s="389"/>
      <c r="B361" s="389"/>
      <c r="R361" s="394"/>
    </row>
    <row r="362">
      <c r="A362" s="389"/>
      <c r="B362" s="389"/>
      <c r="R362" s="394"/>
    </row>
    <row r="363">
      <c r="A363" s="389"/>
      <c r="B363" s="389"/>
      <c r="R363" s="394"/>
    </row>
    <row r="364">
      <c r="A364" s="389"/>
      <c r="B364" s="389"/>
      <c r="R364" s="394"/>
    </row>
    <row r="365">
      <c r="A365" s="389"/>
      <c r="B365" s="389"/>
      <c r="R365" s="394"/>
    </row>
    <row r="366">
      <c r="A366" s="389"/>
      <c r="B366" s="389"/>
      <c r="R366" s="394"/>
    </row>
    <row r="367">
      <c r="A367" s="389"/>
      <c r="B367" s="389"/>
      <c r="R367" s="394"/>
    </row>
    <row r="368">
      <c r="A368" s="389"/>
      <c r="B368" s="389"/>
      <c r="R368" s="394"/>
    </row>
    <row r="369">
      <c r="A369" s="389"/>
      <c r="B369" s="389"/>
      <c r="R369" s="394"/>
    </row>
    <row r="370">
      <c r="A370" s="389"/>
      <c r="B370" s="389"/>
      <c r="R370" s="394"/>
    </row>
    <row r="371">
      <c r="A371" s="389"/>
      <c r="B371" s="389"/>
      <c r="R371" s="394"/>
    </row>
    <row r="372">
      <c r="A372" s="389"/>
      <c r="B372" s="389"/>
      <c r="R372" s="394"/>
    </row>
    <row r="373">
      <c r="A373" s="389"/>
      <c r="B373" s="389"/>
      <c r="R373" s="394"/>
    </row>
    <row r="374">
      <c r="A374" s="389"/>
      <c r="B374" s="389"/>
      <c r="R374" s="394"/>
    </row>
    <row r="375">
      <c r="A375" s="389"/>
      <c r="B375" s="389"/>
      <c r="R375" s="394"/>
    </row>
    <row r="376">
      <c r="A376" s="389"/>
      <c r="B376" s="389"/>
      <c r="R376" s="394"/>
    </row>
    <row r="377">
      <c r="A377" s="389"/>
      <c r="B377" s="389"/>
      <c r="R377" s="394"/>
    </row>
    <row r="378">
      <c r="A378" s="389"/>
      <c r="B378" s="389"/>
      <c r="R378" s="394"/>
    </row>
    <row r="379">
      <c r="A379" s="389"/>
      <c r="B379" s="389"/>
      <c r="R379" s="394"/>
    </row>
    <row r="380">
      <c r="A380" s="389"/>
      <c r="B380" s="389"/>
      <c r="R380" s="394"/>
    </row>
    <row r="381">
      <c r="A381" s="389"/>
      <c r="B381" s="389"/>
      <c r="R381" s="394"/>
    </row>
    <row r="382">
      <c r="A382" s="389"/>
      <c r="B382" s="389"/>
      <c r="R382" s="394"/>
    </row>
    <row r="383">
      <c r="A383" s="389"/>
      <c r="B383" s="389"/>
      <c r="R383" s="394"/>
    </row>
    <row r="384">
      <c r="A384" s="389"/>
      <c r="B384" s="389"/>
      <c r="R384" s="394"/>
    </row>
    <row r="385">
      <c r="A385" s="389"/>
      <c r="B385" s="389"/>
      <c r="R385" s="394"/>
    </row>
    <row r="386">
      <c r="A386" s="389"/>
      <c r="B386" s="389"/>
      <c r="R386" s="394"/>
    </row>
    <row r="387">
      <c r="A387" s="389"/>
      <c r="B387" s="389"/>
      <c r="R387" s="394"/>
    </row>
    <row r="388">
      <c r="A388" s="389"/>
      <c r="B388" s="389"/>
      <c r="R388" s="394"/>
    </row>
    <row r="389">
      <c r="A389" s="389"/>
      <c r="B389" s="389"/>
      <c r="R389" s="394"/>
    </row>
    <row r="390">
      <c r="A390" s="389"/>
      <c r="B390" s="389"/>
      <c r="R390" s="394"/>
    </row>
    <row r="391">
      <c r="A391" s="389"/>
      <c r="B391" s="389"/>
      <c r="R391" s="394"/>
    </row>
    <row r="392">
      <c r="A392" s="389"/>
      <c r="B392" s="389"/>
      <c r="R392" s="394"/>
    </row>
    <row r="393">
      <c r="A393" s="389"/>
      <c r="B393" s="389"/>
      <c r="R393" s="394"/>
    </row>
    <row r="394">
      <c r="A394" s="389"/>
      <c r="B394" s="389"/>
      <c r="R394" s="394"/>
    </row>
    <row r="395">
      <c r="A395" s="389"/>
      <c r="B395" s="389"/>
      <c r="R395" s="394"/>
    </row>
    <row r="396">
      <c r="A396" s="389"/>
      <c r="B396" s="389"/>
      <c r="R396" s="394"/>
    </row>
    <row r="397">
      <c r="A397" s="389"/>
      <c r="B397" s="389"/>
      <c r="R397" s="394"/>
    </row>
    <row r="398">
      <c r="A398" s="389"/>
      <c r="B398" s="389"/>
      <c r="R398" s="394"/>
    </row>
    <row r="399">
      <c r="A399" s="389"/>
      <c r="B399" s="389"/>
      <c r="R399" s="394"/>
    </row>
    <row r="400">
      <c r="A400" s="389"/>
      <c r="B400" s="389"/>
      <c r="R400" s="394"/>
    </row>
    <row r="401">
      <c r="A401" s="389"/>
      <c r="B401" s="389"/>
      <c r="R401" s="394"/>
    </row>
    <row r="402">
      <c r="A402" s="389"/>
      <c r="B402" s="389"/>
      <c r="R402" s="394"/>
    </row>
    <row r="403">
      <c r="A403" s="389"/>
      <c r="B403" s="389"/>
      <c r="R403" s="394"/>
    </row>
    <row r="404">
      <c r="A404" s="389"/>
      <c r="B404" s="389"/>
      <c r="R404" s="394"/>
    </row>
    <row r="405">
      <c r="A405" s="389"/>
      <c r="B405" s="389"/>
      <c r="R405" s="394"/>
    </row>
    <row r="406">
      <c r="A406" s="389"/>
      <c r="B406" s="389"/>
      <c r="R406" s="394"/>
    </row>
    <row r="407">
      <c r="A407" s="389"/>
      <c r="B407" s="389"/>
      <c r="R407" s="394"/>
    </row>
    <row r="408">
      <c r="A408" s="389"/>
      <c r="B408" s="389"/>
      <c r="R408" s="394"/>
    </row>
    <row r="409">
      <c r="A409" s="389"/>
      <c r="B409" s="389"/>
      <c r="R409" s="394"/>
    </row>
    <row r="410">
      <c r="A410" s="389"/>
      <c r="B410" s="389"/>
      <c r="R410" s="394"/>
    </row>
    <row r="411">
      <c r="A411" s="389"/>
      <c r="B411" s="389"/>
      <c r="R411" s="394"/>
    </row>
    <row r="412">
      <c r="A412" s="389"/>
      <c r="B412" s="389"/>
      <c r="R412" s="394"/>
    </row>
    <row r="413">
      <c r="A413" s="389"/>
      <c r="B413" s="389"/>
      <c r="R413" s="394"/>
    </row>
    <row r="414">
      <c r="A414" s="389"/>
      <c r="B414" s="389"/>
      <c r="R414" s="394"/>
    </row>
    <row r="415">
      <c r="A415" s="389"/>
      <c r="B415" s="389"/>
      <c r="R415" s="394"/>
    </row>
    <row r="416">
      <c r="A416" s="389"/>
      <c r="B416" s="389"/>
      <c r="R416" s="394"/>
    </row>
    <row r="417">
      <c r="A417" s="389"/>
      <c r="B417" s="389"/>
      <c r="R417" s="394"/>
    </row>
    <row r="418">
      <c r="A418" s="389"/>
      <c r="B418" s="389"/>
      <c r="R418" s="394"/>
    </row>
    <row r="419">
      <c r="A419" s="389"/>
      <c r="B419" s="389"/>
      <c r="R419" s="394"/>
    </row>
    <row r="420">
      <c r="A420" s="389"/>
      <c r="B420" s="389"/>
      <c r="R420" s="394"/>
    </row>
    <row r="421">
      <c r="A421" s="389"/>
      <c r="B421" s="389"/>
      <c r="R421" s="394"/>
    </row>
    <row r="422">
      <c r="A422" s="389"/>
      <c r="B422" s="389"/>
      <c r="R422" s="394"/>
    </row>
    <row r="423">
      <c r="A423" s="389"/>
      <c r="B423" s="389"/>
      <c r="R423" s="394"/>
    </row>
    <row r="424">
      <c r="A424" s="389"/>
      <c r="B424" s="389"/>
      <c r="R424" s="394"/>
    </row>
    <row r="425">
      <c r="A425" s="389"/>
      <c r="B425" s="389"/>
      <c r="R425" s="394"/>
    </row>
    <row r="426">
      <c r="A426" s="389"/>
      <c r="B426" s="389"/>
      <c r="R426" s="394"/>
    </row>
    <row r="427">
      <c r="A427" s="389"/>
      <c r="B427" s="389"/>
      <c r="R427" s="394"/>
    </row>
    <row r="428">
      <c r="A428" s="389"/>
      <c r="B428" s="389"/>
      <c r="R428" s="394"/>
    </row>
    <row r="429">
      <c r="A429" s="389"/>
      <c r="B429" s="389"/>
      <c r="R429" s="394"/>
    </row>
    <row r="430">
      <c r="A430" s="389"/>
      <c r="B430" s="389"/>
      <c r="R430" s="394"/>
    </row>
    <row r="431">
      <c r="A431" s="389"/>
      <c r="B431" s="389"/>
      <c r="R431" s="394"/>
    </row>
    <row r="432">
      <c r="A432" s="389"/>
      <c r="B432" s="389"/>
      <c r="R432" s="394"/>
    </row>
    <row r="433">
      <c r="A433" s="389"/>
      <c r="B433" s="389"/>
      <c r="R433" s="394"/>
    </row>
    <row r="434">
      <c r="A434" s="389"/>
      <c r="B434" s="389"/>
      <c r="R434" s="394"/>
    </row>
    <row r="435">
      <c r="A435" s="389"/>
      <c r="B435" s="389"/>
      <c r="R435" s="394"/>
    </row>
    <row r="436">
      <c r="A436" s="389"/>
      <c r="B436" s="389"/>
      <c r="R436" s="394"/>
    </row>
    <row r="437">
      <c r="A437" s="389"/>
      <c r="B437" s="389"/>
      <c r="R437" s="394"/>
    </row>
    <row r="438">
      <c r="A438" s="389"/>
      <c r="B438" s="389"/>
      <c r="R438" s="394"/>
    </row>
    <row r="439">
      <c r="A439" s="389"/>
      <c r="B439" s="389"/>
      <c r="R439" s="394"/>
    </row>
    <row r="440">
      <c r="A440" s="389"/>
      <c r="B440" s="389"/>
      <c r="R440" s="394"/>
    </row>
    <row r="441">
      <c r="A441" s="389"/>
      <c r="B441" s="389"/>
      <c r="R441" s="394"/>
    </row>
    <row r="442">
      <c r="A442" s="389"/>
      <c r="B442" s="389"/>
      <c r="R442" s="394"/>
    </row>
    <row r="443">
      <c r="A443" s="389"/>
      <c r="B443" s="389"/>
      <c r="R443" s="394"/>
    </row>
    <row r="444">
      <c r="A444" s="389"/>
      <c r="B444" s="389"/>
      <c r="R444" s="394"/>
    </row>
    <row r="445">
      <c r="A445" s="389"/>
      <c r="B445" s="389"/>
      <c r="R445" s="394"/>
    </row>
    <row r="446">
      <c r="A446" s="389"/>
      <c r="B446" s="389"/>
      <c r="R446" s="394"/>
    </row>
    <row r="447">
      <c r="A447" s="389"/>
      <c r="B447" s="389"/>
      <c r="R447" s="394"/>
    </row>
    <row r="448">
      <c r="A448" s="389"/>
      <c r="B448" s="389"/>
      <c r="R448" s="394"/>
    </row>
    <row r="449">
      <c r="A449" s="389"/>
      <c r="B449" s="389"/>
      <c r="R449" s="394"/>
    </row>
    <row r="450">
      <c r="A450" s="389"/>
      <c r="B450" s="389"/>
      <c r="R450" s="394"/>
    </row>
    <row r="451">
      <c r="A451" s="389"/>
      <c r="B451" s="389"/>
      <c r="R451" s="394"/>
    </row>
    <row r="452">
      <c r="A452" s="389"/>
      <c r="B452" s="389"/>
      <c r="R452" s="394"/>
    </row>
    <row r="453">
      <c r="A453" s="389"/>
      <c r="B453" s="389"/>
      <c r="R453" s="394"/>
    </row>
    <row r="454">
      <c r="A454" s="389"/>
      <c r="B454" s="389"/>
      <c r="R454" s="394"/>
    </row>
    <row r="455">
      <c r="A455" s="389"/>
      <c r="B455" s="389"/>
      <c r="R455" s="394"/>
    </row>
    <row r="456">
      <c r="A456" s="389"/>
      <c r="B456" s="389"/>
      <c r="R456" s="394"/>
    </row>
    <row r="457">
      <c r="A457" s="389"/>
      <c r="B457" s="389"/>
      <c r="R457" s="394"/>
    </row>
    <row r="458">
      <c r="A458" s="389"/>
      <c r="B458" s="389"/>
      <c r="R458" s="394"/>
    </row>
    <row r="459">
      <c r="A459" s="389"/>
      <c r="B459" s="389"/>
      <c r="R459" s="394"/>
    </row>
    <row r="460">
      <c r="A460" s="389"/>
      <c r="B460" s="389"/>
      <c r="R460" s="394"/>
    </row>
    <row r="461">
      <c r="A461" s="389"/>
      <c r="B461" s="389"/>
      <c r="R461" s="394"/>
    </row>
    <row r="462">
      <c r="A462" s="389"/>
      <c r="B462" s="389"/>
      <c r="R462" s="394"/>
    </row>
    <row r="463">
      <c r="A463" s="389"/>
      <c r="B463" s="389"/>
      <c r="R463" s="394"/>
    </row>
    <row r="464">
      <c r="A464" s="389"/>
      <c r="B464" s="389"/>
      <c r="R464" s="394"/>
    </row>
    <row r="465">
      <c r="A465" s="389"/>
      <c r="B465" s="389"/>
      <c r="R465" s="394"/>
    </row>
    <row r="466">
      <c r="A466" s="389"/>
      <c r="B466" s="389"/>
      <c r="R466" s="394"/>
    </row>
    <row r="467">
      <c r="A467" s="389"/>
      <c r="B467" s="389"/>
      <c r="R467" s="394"/>
    </row>
    <row r="468">
      <c r="A468" s="389"/>
      <c r="B468" s="389"/>
      <c r="R468" s="394"/>
    </row>
    <row r="469">
      <c r="A469" s="389"/>
      <c r="B469" s="389"/>
      <c r="R469" s="394"/>
    </row>
    <row r="470">
      <c r="A470" s="389"/>
      <c r="B470" s="389"/>
      <c r="R470" s="394"/>
    </row>
    <row r="471">
      <c r="A471" s="389"/>
      <c r="B471" s="389"/>
      <c r="R471" s="394"/>
    </row>
    <row r="472">
      <c r="A472" s="389"/>
      <c r="B472" s="389"/>
      <c r="R472" s="394"/>
    </row>
    <row r="473">
      <c r="A473" s="389"/>
      <c r="B473" s="389"/>
      <c r="R473" s="394"/>
    </row>
    <row r="474">
      <c r="A474" s="389"/>
      <c r="B474" s="389"/>
      <c r="R474" s="394"/>
    </row>
    <row r="475">
      <c r="A475" s="389"/>
      <c r="B475" s="389"/>
      <c r="R475" s="394"/>
    </row>
    <row r="476">
      <c r="A476" s="389"/>
      <c r="B476" s="389"/>
      <c r="R476" s="394"/>
    </row>
    <row r="477">
      <c r="A477" s="389"/>
      <c r="B477" s="389"/>
      <c r="R477" s="394"/>
    </row>
    <row r="478">
      <c r="A478" s="389"/>
      <c r="B478" s="389"/>
      <c r="R478" s="394"/>
    </row>
    <row r="479">
      <c r="A479" s="389"/>
      <c r="B479" s="389"/>
      <c r="R479" s="394"/>
    </row>
    <row r="480">
      <c r="A480" s="389"/>
      <c r="B480" s="389"/>
      <c r="R480" s="394"/>
    </row>
    <row r="481">
      <c r="A481" s="389"/>
      <c r="B481" s="389"/>
      <c r="R481" s="394"/>
    </row>
    <row r="482">
      <c r="A482" s="389"/>
      <c r="B482" s="389"/>
      <c r="R482" s="394"/>
    </row>
    <row r="483">
      <c r="A483" s="389"/>
      <c r="B483" s="389"/>
      <c r="R483" s="394"/>
    </row>
    <row r="484">
      <c r="A484" s="389"/>
      <c r="B484" s="389"/>
      <c r="R484" s="394"/>
    </row>
    <row r="485">
      <c r="A485" s="389"/>
      <c r="B485" s="389"/>
      <c r="R485" s="394"/>
    </row>
    <row r="486">
      <c r="A486" s="389"/>
      <c r="B486" s="389"/>
      <c r="R486" s="394"/>
    </row>
    <row r="487">
      <c r="A487" s="389"/>
      <c r="B487" s="389"/>
      <c r="R487" s="394"/>
    </row>
    <row r="488">
      <c r="A488" s="389"/>
      <c r="B488" s="389"/>
      <c r="R488" s="394"/>
    </row>
    <row r="489">
      <c r="A489" s="389"/>
      <c r="B489" s="389"/>
      <c r="R489" s="394"/>
    </row>
    <row r="490">
      <c r="A490" s="389"/>
      <c r="B490" s="389"/>
      <c r="R490" s="394"/>
    </row>
    <row r="491">
      <c r="A491" s="389"/>
      <c r="B491" s="389"/>
      <c r="R491" s="394"/>
    </row>
    <row r="492">
      <c r="A492" s="389"/>
      <c r="B492" s="389"/>
      <c r="R492" s="394"/>
    </row>
    <row r="493">
      <c r="A493" s="389"/>
      <c r="B493" s="389"/>
      <c r="R493" s="394"/>
    </row>
    <row r="494">
      <c r="A494" s="389"/>
      <c r="B494" s="389"/>
      <c r="R494" s="394"/>
    </row>
    <row r="495">
      <c r="A495" s="389"/>
      <c r="B495" s="389"/>
      <c r="R495" s="394"/>
    </row>
    <row r="496">
      <c r="A496" s="389"/>
      <c r="B496" s="389"/>
      <c r="R496" s="394"/>
    </row>
    <row r="497">
      <c r="A497" s="389"/>
      <c r="B497" s="389"/>
      <c r="R497" s="394"/>
    </row>
    <row r="498">
      <c r="A498" s="389"/>
      <c r="B498" s="389"/>
      <c r="R498" s="394"/>
    </row>
    <row r="499">
      <c r="A499" s="389"/>
      <c r="B499" s="389"/>
      <c r="R499" s="394"/>
    </row>
    <row r="500">
      <c r="A500" s="389"/>
      <c r="B500" s="389"/>
      <c r="R500" s="394"/>
    </row>
    <row r="501">
      <c r="A501" s="389"/>
      <c r="B501" s="389"/>
      <c r="R501" s="394"/>
    </row>
    <row r="502">
      <c r="A502" s="389"/>
      <c r="B502" s="389"/>
      <c r="R502" s="394"/>
    </row>
    <row r="503">
      <c r="A503" s="389"/>
      <c r="B503" s="389"/>
      <c r="R503" s="394"/>
    </row>
    <row r="504">
      <c r="A504" s="389"/>
      <c r="B504" s="389"/>
      <c r="R504" s="394"/>
    </row>
    <row r="505">
      <c r="A505" s="389"/>
      <c r="B505" s="389"/>
      <c r="R505" s="394"/>
    </row>
    <row r="506">
      <c r="A506" s="389"/>
      <c r="B506" s="389"/>
      <c r="R506" s="394"/>
    </row>
    <row r="507">
      <c r="A507" s="389"/>
      <c r="B507" s="389"/>
      <c r="R507" s="394"/>
    </row>
    <row r="508">
      <c r="A508" s="389"/>
      <c r="B508" s="389"/>
      <c r="R508" s="394"/>
    </row>
    <row r="509">
      <c r="A509" s="389"/>
      <c r="B509" s="389"/>
      <c r="R509" s="394"/>
    </row>
    <row r="510">
      <c r="A510" s="389"/>
      <c r="B510" s="389"/>
      <c r="R510" s="394"/>
    </row>
    <row r="511">
      <c r="A511" s="389"/>
      <c r="B511" s="389"/>
      <c r="R511" s="394"/>
    </row>
    <row r="512">
      <c r="A512" s="389"/>
      <c r="B512" s="389"/>
      <c r="R512" s="394"/>
    </row>
    <row r="513">
      <c r="A513" s="389"/>
      <c r="B513" s="389"/>
      <c r="R513" s="394"/>
    </row>
    <row r="514">
      <c r="A514" s="389"/>
      <c r="B514" s="389"/>
      <c r="R514" s="394"/>
    </row>
    <row r="515">
      <c r="A515" s="389"/>
      <c r="B515" s="389"/>
      <c r="R515" s="394"/>
    </row>
    <row r="516">
      <c r="A516" s="389"/>
      <c r="B516" s="389"/>
      <c r="R516" s="394"/>
    </row>
    <row r="517">
      <c r="A517" s="389"/>
      <c r="B517" s="389"/>
      <c r="R517" s="394"/>
    </row>
    <row r="518">
      <c r="A518" s="389"/>
      <c r="B518" s="389"/>
      <c r="R518" s="394"/>
    </row>
    <row r="519">
      <c r="A519" s="389"/>
      <c r="B519" s="389"/>
      <c r="R519" s="394"/>
    </row>
    <row r="520">
      <c r="A520" s="389"/>
      <c r="B520" s="389"/>
      <c r="R520" s="394"/>
    </row>
    <row r="521">
      <c r="A521" s="389"/>
      <c r="B521" s="389"/>
      <c r="R521" s="394"/>
    </row>
    <row r="522">
      <c r="A522" s="389"/>
      <c r="B522" s="389"/>
      <c r="R522" s="394"/>
    </row>
    <row r="523">
      <c r="A523" s="389"/>
      <c r="B523" s="389"/>
      <c r="R523" s="394"/>
    </row>
    <row r="524">
      <c r="A524" s="389"/>
      <c r="B524" s="389"/>
      <c r="R524" s="394"/>
    </row>
    <row r="525">
      <c r="A525" s="389"/>
      <c r="B525" s="389"/>
      <c r="R525" s="394"/>
    </row>
    <row r="526">
      <c r="A526" s="389"/>
      <c r="B526" s="389"/>
      <c r="R526" s="394"/>
    </row>
    <row r="527">
      <c r="A527" s="389"/>
      <c r="B527" s="389"/>
      <c r="R527" s="394"/>
    </row>
    <row r="528">
      <c r="A528" s="389"/>
      <c r="B528" s="389"/>
      <c r="R528" s="394"/>
    </row>
    <row r="529">
      <c r="A529" s="389"/>
      <c r="B529" s="389"/>
      <c r="R529" s="394"/>
    </row>
    <row r="530">
      <c r="A530" s="389"/>
      <c r="B530" s="389"/>
      <c r="R530" s="394"/>
    </row>
    <row r="531">
      <c r="A531" s="389"/>
      <c r="B531" s="389"/>
      <c r="R531" s="394"/>
    </row>
    <row r="532">
      <c r="A532" s="389"/>
      <c r="B532" s="389"/>
      <c r="R532" s="394"/>
    </row>
    <row r="533">
      <c r="A533" s="389"/>
      <c r="B533" s="389"/>
      <c r="R533" s="394"/>
    </row>
    <row r="534">
      <c r="A534" s="389"/>
      <c r="B534" s="389"/>
      <c r="R534" s="394"/>
    </row>
    <row r="535">
      <c r="A535" s="389"/>
      <c r="B535" s="389"/>
      <c r="R535" s="394"/>
    </row>
    <row r="536">
      <c r="A536" s="389"/>
      <c r="B536" s="389"/>
      <c r="R536" s="394"/>
    </row>
    <row r="537">
      <c r="A537" s="389"/>
      <c r="B537" s="389"/>
      <c r="R537" s="394"/>
    </row>
    <row r="538">
      <c r="A538" s="389"/>
      <c r="B538" s="389"/>
      <c r="R538" s="394"/>
    </row>
    <row r="539">
      <c r="A539" s="389"/>
      <c r="B539" s="389"/>
      <c r="R539" s="394"/>
    </row>
    <row r="540">
      <c r="A540" s="389"/>
      <c r="B540" s="389"/>
      <c r="R540" s="394"/>
    </row>
    <row r="541">
      <c r="A541" s="389"/>
      <c r="B541" s="389"/>
      <c r="R541" s="394"/>
    </row>
    <row r="542">
      <c r="A542" s="389"/>
      <c r="B542" s="389"/>
      <c r="R542" s="394"/>
    </row>
    <row r="543">
      <c r="A543" s="389"/>
      <c r="B543" s="389"/>
      <c r="R543" s="394"/>
    </row>
    <row r="544">
      <c r="A544" s="389"/>
      <c r="B544" s="389"/>
      <c r="R544" s="394"/>
    </row>
    <row r="545">
      <c r="A545" s="389"/>
      <c r="B545" s="389"/>
      <c r="R545" s="394"/>
    </row>
    <row r="546">
      <c r="A546" s="389"/>
      <c r="B546" s="389"/>
      <c r="R546" s="394"/>
    </row>
    <row r="547">
      <c r="A547" s="389"/>
      <c r="B547" s="389"/>
      <c r="R547" s="394"/>
    </row>
    <row r="548">
      <c r="A548" s="389"/>
      <c r="B548" s="389"/>
      <c r="R548" s="394"/>
    </row>
    <row r="549">
      <c r="A549" s="389"/>
      <c r="B549" s="389"/>
      <c r="R549" s="394"/>
    </row>
    <row r="550">
      <c r="A550" s="389"/>
      <c r="B550" s="389"/>
      <c r="R550" s="394"/>
    </row>
    <row r="551">
      <c r="A551" s="389"/>
      <c r="B551" s="389"/>
      <c r="R551" s="394"/>
    </row>
    <row r="552">
      <c r="A552" s="389"/>
      <c r="B552" s="389"/>
      <c r="R552" s="394"/>
    </row>
    <row r="553">
      <c r="A553" s="389"/>
      <c r="B553" s="389"/>
      <c r="R553" s="394"/>
    </row>
    <row r="554">
      <c r="A554" s="389"/>
      <c r="B554" s="389"/>
      <c r="R554" s="394"/>
    </row>
    <row r="555">
      <c r="A555" s="389"/>
      <c r="B555" s="389"/>
      <c r="R555" s="394"/>
    </row>
    <row r="556">
      <c r="A556" s="389"/>
      <c r="B556" s="389"/>
      <c r="R556" s="394"/>
    </row>
    <row r="557">
      <c r="A557" s="389"/>
      <c r="B557" s="389"/>
      <c r="R557" s="394"/>
    </row>
    <row r="558">
      <c r="A558" s="389"/>
      <c r="B558" s="389"/>
      <c r="R558" s="394"/>
    </row>
    <row r="559">
      <c r="A559" s="389"/>
      <c r="B559" s="389"/>
      <c r="R559" s="394"/>
    </row>
    <row r="560">
      <c r="A560" s="389"/>
      <c r="B560" s="389"/>
      <c r="R560" s="394"/>
    </row>
    <row r="561">
      <c r="A561" s="389"/>
      <c r="B561" s="389"/>
      <c r="R561" s="394"/>
    </row>
    <row r="562">
      <c r="A562" s="389"/>
      <c r="B562" s="389"/>
      <c r="R562" s="394"/>
    </row>
    <row r="563">
      <c r="A563" s="389"/>
      <c r="B563" s="389"/>
      <c r="R563" s="394"/>
    </row>
    <row r="564">
      <c r="A564" s="389"/>
      <c r="B564" s="389"/>
      <c r="R564" s="394"/>
    </row>
    <row r="565">
      <c r="A565" s="389"/>
      <c r="B565" s="389"/>
      <c r="R565" s="394"/>
    </row>
    <row r="566">
      <c r="A566" s="389"/>
      <c r="B566" s="389"/>
      <c r="R566" s="394"/>
    </row>
    <row r="567">
      <c r="A567" s="389"/>
      <c r="B567" s="389"/>
      <c r="R567" s="394"/>
    </row>
    <row r="568">
      <c r="A568" s="389"/>
      <c r="B568" s="389"/>
      <c r="R568" s="394"/>
    </row>
    <row r="569">
      <c r="A569" s="389"/>
      <c r="B569" s="389"/>
      <c r="R569" s="394"/>
    </row>
    <row r="570">
      <c r="A570" s="389"/>
      <c r="B570" s="389"/>
      <c r="R570" s="394"/>
    </row>
    <row r="571">
      <c r="A571" s="389"/>
      <c r="B571" s="389"/>
      <c r="R571" s="394"/>
    </row>
    <row r="572">
      <c r="A572" s="389"/>
      <c r="B572" s="389"/>
      <c r="R572" s="394"/>
    </row>
    <row r="573">
      <c r="A573" s="389"/>
      <c r="B573" s="389"/>
      <c r="R573" s="394"/>
    </row>
    <row r="574">
      <c r="A574" s="389"/>
      <c r="B574" s="389"/>
      <c r="R574" s="394"/>
    </row>
    <row r="575">
      <c r="A575" s="389"/>
      <c r="B575" s="389"/>
      <c r="R575" s="394"/>
    </row>
    <row r="576">
      <c r="A576" s="389"/>
      <c r="B576" s="389"/>
      <c r="R576" s="394"/>
    </row>
    <row r="577">
      <c r="A577" s="389"/>
      <c r="B577" s="389"/>
      <c r="R577" s="394"/>
    </row>
    <row r="578">
      <c r="A578" s="389"/>
      <c r="B578" s="389"/>
      <c r="R578" s="394"/>
    </row>
    <row r="579">
      <c r="A579" s="389"/>
      <c r="B579" s="389"/>
      <c r="R579" s="394"/>
    </row>
    <row r="580">
      <c r="A580" s="389"/>
      <c r="B580" s="389"/>
      <c r="R580" s="394"/>
    </row>
    <row r="581">
      <c r="A581" s="389"/>
      <c r="B581" s="389"/>
      <c r="R581" s="394"/>
    </row>
    <row r="582">
      <c r="A582" s="389"/>
      <c r="B582" s="389"/>
      <c r="R582" s="394"/>
    </row>
    <row r="583">
      <c r="A583" s="389"/>
      <c r="B583" s="389"/>
      <c r="R583" s="394"/>
    </row>
    <row r="584">
      <c r="A584" s="389"/>
      <c r="B584" s="389"/>
      <c r="R584" s="394"/>
    </row>
    <row r="585">
      <c r="A585" s="389"/>
      <c r="B585" s="389"/>
      <c r="R585" s="394"/>
    </row>
    <row r="586">
      <c r="A586" s="389"/>
      <c r="B586" s="389"/>
      <c r="R586" s="394"/>
    </row>
    <row r="587">
      <c r="A587" s="389"/>
      <c r="B587" s="389"/>
      <c r="R587" s="394"/>
    </row>
    <row r="588">
      <c r="A588" s="389"/>
      <c r="B588" s="389"/>
      <c r="R588" s="394"/>
    </row>
    <row r="589">
      <c r="A589" s="389"/>
      <c r="B589" s="389"/>
      <c r="R589" s="394"/>
    </row>
    <row r="590">
      <c r="A590" s="389"/>
      <c r="B590" s="389"/>
      <c r="R590" s="394"/>
    </row>
    <row r="591">
      <c r="A591" s="389"/>
      <c r="B591" s="389"/>
      <c r="R591" s="394"/>
    </row>
    <row r="592">
      <c r="A592" s="389"/>
      <c r="B592" s="389"/>
      <c r="R592" s="394"/>
    </row>
    <row r="593">
      <c r="A593" s="389"/>
      <c r="B593" s="389"/>
      <c r="R593" s="394"/>
    </row>
    <row r="594">
      <c r="A594" s="389"/>
      <c r="B594" s="389"/>
      <c r="R594" s="394"/>
    </row>
    <row r="595">
      <c r="A595" s="389"/>
      <c r="B595" s="389"/>
      <c r="R595" s="394"/>
    </row>
    <row r="596">
      <c r="A596" s="389"/>
      <c r="B596" s="389"/>
      <c r="R596" s="394"/>
    </row>
    <row r="597">
      <c r="A597" s="389"/>
      <c r="B597" s="389"/>
      <c r="R597" s="394"/>
    </row>
    <row r="598">
      <c r="A598" s="389"/>
      <c r="B598" s="389"/>
      <c r="R598" s="394"/>
    </row>
    <row r="599">
      <c r="A599" s="389"/>
      <c r="B599" s="389"/>
      <c r="R599" s="394"/>
    </row>
    <row r="600">
      <c r="A600" s="389"/>
      <c r="B600" s="389"/>
      <c r="R600" s="394"/>
    </row>
    <row r="601">
      <c r="A601" s="389"/>
      <c r="B601" s="389"/>
      <c r="R601" s="394"/>
    </row>
    <row r="602">
      <c r="A602" s="389"/>
      <c r="B602" s="389"/>
      <c r="R602" s="394"/>
    </row>
    <row r="603">
      <c r="A603" s="389"/>
      <c r="B603" s="389"/>
      <c r="R603" s="394"/>
    </row>
    <row r="604">
      <c r="A604" s="389"/>
      <c r="B604" s="389"/>
      <c r="R604" s="394"/>
    </row>
    <row r="605">
      <c r="A605" s="389"/>
      <c r="B605" s="389"/>
      <c r="R605" s="394"/>
    </row>
    <row r="606">
      <c r="A606" s="389"/>
      <c r="B606" s="389"/>
      <c r="R606" s="394"/>
    </row>
    <row r="607">
      <c r="A607" s="389"/>
      <c r="B607" s="389"/>
      <c r="R607" s="394"/>
    </row>
    <row r="608">
      <c r="A608" s="389"/>
      <c r="B608" s="389"/>
      <c r="R608" s="394"/>
    </row>
    <row r="609">
      <c r="A609" s="389"/>
      <c r="B609" s="389"/>
      <c r="R609" s="394"/>
    </row>
    <row r="610">
      <c r="A610" s="389"/>
      <c r="B610" s="389"/>
      <c r="R610" s="394"/>
    </row>
    <row r="611">
      <c r="A611" s="389"/>
      <c r="B611" s="389"/>
      <c r="R611" s="394"/>
    </row>
    <row r="612">
      <c r="A612" s="389"/>
      <c r="B612" s="389"/>
      <c r="R612" s="394"/>
    </row>
    <row r="613">
      <c r="A613" s="389"/>
      <c r="B613" s="389"/>
      <c r="R613" s="394"/>
    </row>
    <row r="614">
      <c r="A614" s="389"/>
      <c r="B614" s="389"/>
      <c r="R614" s="394"/>
    </row>
    <row r="615">
      <c r="A615" s="389"/>
      <c r="B615" s="389"/>
      <c r="R615" s="394"/>
    </row>
    <row r="616">
      <c r="A616" s="389"/>
      <c r="B616" s="389"/>
      <c r="R616" s="394"/>
    </row>
    <row r="617">
      <c r="A617" s="389"/>
      <c r="B617" s="389"/>
      <c r="R617" s="394"/>
    </row>
    <row r="618">
      <c r="A618" s="389"/>
      <c r="B618" s="389"/>
      <c r="R618" s="394"/>
    </row>
    <row r="619">
      <c r="A619" s="389"/>
      <c r="B619" s="389"/>
      <c r="R619" s="394"/>
    </row>
    <row r="620">
      <c r="A620" s="389"/>
      <c r="B620" s="389"/>
      <c r="R620" s="394"/>
    </row>
    <row r="621">
      <c r="A621" s="389"/>
      <c r="B621" s="389"/>
      <c r="R621" s="394"/>
    </row>
    <row r="622">
      <c r="A622" s="389"/>
      <c r="B622" s="389"/>
      <c r="R622" s="394"/>
    </row>
    <row r="623">
      <c r="A623" s="389"/>
      <c r="B623" s="389"/>
      <c r="R623" s="394"/>
    </row>
    <row r="624">
      <c r="A624" s="389"/>
      <c r="B624" s="389"/>
      <c r="R624" s="394"/>
    </row>
    <row r="625">
      <c r="A625" s="389"/>
      <c r="B625" s="389"/>
      <c r="R625" s="394"/>
    </row>
    <row r="626">
      <c r="A626" s="389"/>
      <c r="B626" s="389"/>
      <c r="R626" s="394"/>
    </row>
    <row r="627">
      <c r="A627" s="389"/>
      <c r="B627" s="389"/>
      <c r="R627" s="394"/>
    </row>
    <row r="628">
      <c r="A628" s="389"/>
      <c r="B628" s="389"/>
      <c r="R628" s="394"/>
    </row>
    <row r="629">
      <c r="A629" s="389"/>
      <c r="B629" s="389"/>
      <c r="R629" s="394"/>
    </row>
    <row r="630">
      <c r="A630" s="389"/>
      <c r="B630" s="389"/>
      <c r="R630" s="394"/>
    </row>
    <row r="631">
      <c r="A631" s="389"/>
      <c r="B631" s="389"/>
      <c r="R631" s="394"/>
    </row>
    <row r="632">
      <c r="A632" s="389"/>
      <c r="B632" s="389"/>
      <c r="R632" s="394"/>
    </row>
    <row r="633">
      <c r="A633" s="389"/>
      <c r="B633" s="389"/>
      <c r="R633" s="394"/>
    </row>
    <row r="634">
      <c r="A634" s="389"/>
      <c r="B634" s="389"/>
      <c r="R634" s="394"/>
    </row>
    <row r="635">
      <c r="A635" s="389"/>
      <c r="B635" s="389"/>
      <c r="R635" s="394"/>
    </row>
    <row r="636">
      <c r="A636" s="389"/>
      <c r="B636" s="389"/>
      <c r="R636" s="394"/>
    </row>
    <row r="637">
      <c r="A637" s="389"/>
      <c r="B637" s="389"/>
      <c r="R637" s="394"/>
    </row>
    <row r="638">
      <c r="A638" s="389"/>
      <c r="B638" s="389"/>
      <c r="R638" s="394"/>
    </row>
    <row r="639">
      <c r="A639" s="389"/>
      <c r="B639" s="389"/>
      <c r="R639" s="394"/>
    </row>
    <row r="640">
      <c r="A640" s="389"/>
      <c r="B640" s="389"/>
      <c r="R640" s="394"/>
    </row>
    <row r="641">
      <c r="A641" s="389"/>
      <c r="B641" s="389"/>
      <c r="R641" s="394"/>
    </row>
    <row r="642">
      <c r="A642" s="389"/>
      <c r="B642" s="389"/>
      <c r="R642" s="394"/>
    </row>
    <row r="643">
      <c r="A643" s="389"/>
      <c r="B643" s="389"/>
      <c r="R643" s="394"/>
    </row>
    <row r="644">
      <c r="A644" s="389"/>
      <c r="B644" s="389"/>
      <c r="R644" s="394"/>
    </row>
    <row r="645">
      <c r="A645" s="389"/>
      <c r="B645" s="389"/>
      <c r="R645" s="394"/>
    </row>
    <row r="646">
      <c r="A646" s="389"/>
      <c r="B646" s="389"/>
      <c r="R646" s="394"/>
    </row>
    <row r="647">
      <c r="A647" s="389"/>
      <c r="B647" s="389"/>
      <c r="R647" s="394"/>
    </row>
    <row r="648">
      <c r="A648" s="389"/>
      <c r="B648" s="389"/>
      <c r="R648" s="394"/>
    </row>
    <row r="649">
      <c r="A649" s="389"/>
      <c r="B649" s="389"/>
      <c r="R649" s="394"/>
    </row>
    <row r="650">
      <c r="A650" s="389"/>
      <c r="B650" s="389"/>
      <c r="R650" s="394"/>
    </row>
    <row r="651">
      <c r="A651" s="389"/>
      <c r="B651" s="389"/>
      <c r="R651" s="394"/>
    </row>
    <row r="652">
      <c r="A652" s="389"/>
      <c r="B652" s="389"/>
      <c r="R652" s="394"/>
    </row>
    <row r="653">
      <c r="A653" s="389"/>
      <c r="B653" s="389"/>
      <c r="R653" s="394"/>
    </row>
    <row r="654">
      <c r="A654" s="389"/>
      <c r="B654" s="389"/>
      <c r="R654" s="394"/>
    </row>
    <row r="655">
      <c r="A655" s="389"/>
      <c r="B655" s="389"/>
      <c r="R655" s="394"/>
    </row>
    <row r="656">
      <c r="A656" s="389"/>
      <c r="B656" s="389"/>
      <c r="R656" s="394"/>
    </row>
    <row r="657">
      <c r="A657" s="389"/>
      <c r="B657" s="389"/>
      <c r="R657" s="394"/>
    </row>
    <row r="658">
      <c r="A658" s="389"/>
      <c r="B658" s="389"/>
      <c r="R658" s="394"/>
    </row>
    <row r="659">
      <c r="A659" s="389"/>
      <c r="B659" s="389"/>
      <c r="R659" s="394"/>
    </row>
    <row r="660">
      <c r="A660" s="389"/>
      <c r="B660" s="389"/>
      <c r="R660" s="394"/>
    </row>
    <row r="661">
      <c r="A661" s="389"/>
      <c r="B661" s="389"/>
      <c r="R661" s="394"/>
    </row>
    <row r="662">
      <c r="A662" s="389"/>
      <c r="B662" s="389"/>
      <c r="R662" s="394"/>
    </row>
    <row r="663">
      <c r="A663" s="389"/>
      <c r="B663" s="389"/>
      <c r="R663" s="394"/>
    </row>
    <row r="664">
      <c r="A664" s="389"/>
      <c r="B664" s="389"/>
      <c r="R664" s="394"/>
    </row>
    <row r="665">
      <c r="A665" s="389"/>
      <c r="B665" s="389"/>
      <c r="R665" s="394"/>
    </row>
    <row r="666">
      <c r="A666" s="389"/>
      <c r="B666" s="389"/>
      <c r="R666" s="394"/>
    </row>
    <row r="667">
      <c r="A667" s="389"/>
      <c r="B667" s="389"/>
      <c r="R667" s="394"/>
    </row>
    <row r="668">
      <c r="A668" s="389"/>
      <c r="B668" s="389"/>
      <c r="R668" s="394"/>
    </row>
    <row r="669">
      <c r="A669" s="389"/>
      <c r="B669" s="389"/>
      <c r="R669" s="394"/>
    </row>
    <row r="670">
      <c r="A670" s="389"/>
      <c r="B670" s="389"/>
      <c r="R670" s="394"/>
    </row>
    <row r="671">
      <c r="A671" s="389"/>
      <c r="B671" s="389"/>
      <c r="R671" s="394"/>
    </row>
    <row r="672">
      <c r="A672" s="389"/>
      <c r="B672" s="389"/>
      <c r="R672" s="394"/>
    </row>
    <row r="673">
      <c r="A673" s="389"/>
      <c r="B673" s="389"/>
      <c r="R673" s="394"/>
    </row>
    <row r="674">
      <c r="A674" s="389"/>
      <c r="B674" s="389"/>
      <c r="R674" s="394"/>
    </row>
    <row r="675">
      <c r="A675" s="389"/>
      <c r="B675" s="389"/>
      <c r="R675" s="394"/>
    </row>
    <row r="676">
      <c r="A676" s="389"/>
      <c r="B676" s="389"/>
      <c r="R676" s="394"/>
    </row>
    <row r="677">
      <c r="A677" s="389"/>
      <c r="B677" s="389"/>
      <c r="R677" s="394"/>
    </row>
    <row r="678">
      <c r="A678" s="389"/>
      <c r="B678" s="389"/>
      <c r="R678" s="394"/>
    </row>
    <row r="679">
      <c r="A679" s="389"/>
      <c r="B679" s="389"/>
      <c r="R679" s="394"/>
    </row>
    <row r="680">
      <c r="A680" s="389"/>
      <c r="B680" s="389"/>
      <c r="R680" s="394"/>
    </row>
    <row r="681">
      <c r="A681" s="389"/>
      <c r="B681" s="389"/>
      <c r="R681" s="394"/>
    </row>
    <row r="682">
      <c r="A682" s="389"/>
      <c r="B682" s="389"/>
      <c r="R682" s="394"/>
    </row>
    <row r="683">
      <c r="A683" s="389"/>
      <c r="B683" s="389"/>
      <c r="R683" s="394"/>
    </row>
    <row r="684">
      <c r="A684" s="389"/>
      <c r="B684" s="389"/>
      <c r="R684" s="394"/>
    </row>
    <row r="685">
      <c r="A685" s="389"/>
      <c r="B685" s="389"/>
      <c r="R685" s="394"/>
    </row>
    <row r="686">
      <c r="A686" s="389"/>
      <c r="B686" s="389"/>
      <c r="R686" s="394"/>
    </row>
    <row r="687">
      <c r="A687" s="389"/>
      <c r="B687" s="389"/>
      <c r="R687" s="394"/>
    </row>
    <row r="688">
      <c r="A688" s="389"/>
      <c r="B688" s="389"/>
      <c r="R688" s="394"/>
    </row>
    <row r="689">
      <c r="A689" s="389"/>
      <c r="B689" s="389"/>
      <c r="R689" s="394"/>
    </row>
    <row r="690">
      <c r="A690" s="389"/>
      <c r="B690" s="389"/>
      <c r="R690" s="394"/>
    </row>
    <row r="691">
      <c r="A691" s="389"/>
      <c r="B691" s="389"/>
      <c r="R691" s="394"/>
    </row>
    <row r="692">
      <c r="A692" s="389"/>
      <c r="B692" s="389"/>
      <c r="R692" s="394"/>
    </row>
    <row r="693">
      <c r="A693" s="389"/>
      <c r="B693" s="389"/>
      <c r="R693" s="394"/>
    </row>
    <row r="694">
      <c r="A694" s="389"/>
      <c r="B694" s="389"/>
      <c r="R694" s="394"/>
    </row>
    <row r="695">
      <c r="A695" s="389"/>
      <c r="B695" s="389"/>
      <c r="R695" s="394"/>
    </row>
    <row r="696">
      <c r="A696" s="389"/>
      <c r="B696" s="389"/>
      <c r="R696" s="394"/>
    </row>
    <row r="697">
      <c r="A697" s="389"/>
      <c r="B697" s="389"/>
      <c r="R697" s="394"/>
    </row>
    <row r="698">
      <c r="A698" s="389"/>
      <c r="B698" s="389"/>
      <c r="R698" s="394"/>
    </row>
    <row r="699">
      <c r="A699" s="389"/>
      <c r="B699" s="389"/>
      <c r="R699" s="394"/>
    </row>
    <row r="700">
      <c r="A700" s="389"/>
      <c r="B700" s="389"/>
      <c r="R700" s="394"/>
    </row>
    <row r="701">
      <c r="A701" s="389"/>
      <c r="B701" s="389"/>
      <c r="R701" s="394"/>
    </row>
    <row r="702">
      <c r="A702" s="389"/>
      <c r="B702" s="389"/>
      <c r="R702" s="394"/>
    </row>
    <row r="703">
      <c r="A703" s="389"/>
      <c r="B703" s="389"/>
      <c r="R703" s="394"/>
    </row>
    <row r="704">
      <c r="A704" s="389"/>
      <c r="B704" s="389"/>
      <c r="R704" s="394"/>
    </row>
    <row r="705">
      <c r="A705" s="389"/>
      <c r="B705" s="389"/>
      <c r="R705" s="394"/>
    </row>
    <row r="706">
      <c r="A706" s="389"/>
      <c r="B706" s="389"/>
      <c r="R706" s="394"/>
    </row>
    <row r="707">
      <c r="A707" s="389"/>
      <c r="B707" s="389"/>
      <c r="R707" s="394"/>
    </row>
    <row r="708">
      <c r="A708" s="389"/>
      <c r="B708" s="389"/>
      <c r="R708" s="394"/>
    </row>
    <row r="709">
      <c r="A709" s="389"/>
      <c r="B709" s="389"/>
      <c r="R709" s="394"/>
    </row>
    <row r="710">
      <c r="A710" s="389"/>
      <c r="B710" s="389"/>
      <c r="R710" s="394"/>
    </row>
    <row r="711">
      <c r="A711" s="389"/>
      <c r="B711" s="389"/>
      <c r="R711" s="394"/>
    </row>
    <row r="712">
      <c r="A712" s="389"/>
      <c r="B712" s="389"/>
      <c r="R712" s="394"/>
    </row>
    <row r="713">
      <c r="A713" s="389"/>
      <c r="B713" s="389"/>
      <c r="R713" s="394"/>
    </row>
    <row r="714">
      <c r="A714" s="389"/>
      <c r="B714" s="389"/>
      <c r="R714" s="394"/>
    </row>
    <row r="715">
      <c r="A715" s="389"/>
      <c r="B715" s="389"/>
      <c r="R715" s="394"/>
    </row>
    <row r="716">
      <c r="A716" s="389"/>
      <c r="B716" s="389"/>
      <c r="R716" s="394"/>
    </row>
    <row r="717">
      <c r="A717" s="389"/>
      <c r="B717" s="389"/>
      <c r="R717" s="394"/>
    </row>
    <row r="718">
      <c r="A718" s="389"/>
      <c r="B718" s="389"/>
      <c r="R718" s="394"/>
    </row>
    <row r="719">
      <c r="A719" s="389"/>
      <c r="B719" s="389"/>
      <c r="R719" s="394"/>
    </row>
    <row r="720">
      <c r="A720" s="389"/>
      <c r="B720" s="389"/>
      <c r="R720" s="394"/>
    </row>
    <row r="721">
      <c r="A721" s="389"/>
      <c r="B721" s="389"/>
      <c r="R721" s="394"/>
    </row>
    <row r="722">
      <c r="A722" s="389"/>
      <c r="B722" s="389"/>
      <c r="R722" s="394"/>
    </row>
    <row r="723">
      <c r="A723" s="389"/>
      <c r="B723" s="389"/>
      <c r="R723" s="394"/>
    </row>
    <row r="724">
      <c r="A724" s="389"/>
      <c r="B724" s="389"/>
      <c r="R724" s="394"/>
    </row>
    <row r="725">
      <c r="A725" s="389"/>
      <c r="B725" s="389"/>
      <c r="R725" s="394"/>
    </row>
    <row r="726">
      <c r="A726" s="389"/>
      <c r="B726" s="389"/>
      <c r="R726" s="394"/>
    </row>
    <row r="727">
      <c r="A727" s="389"/>
      <c r="B727" s="389"/>
      <c r="R727" s="394"/>
    </row>
    <row r="728">
      <c r="A728" s="389"/>
      <c r="B728" s="389"/>
      <c r="R728" s="394"/>
    </row>
    <row r="729">
      <c r="A729" s="389"/>
      <c r="B729" s="389"/>
      <c r="R729" s="394"/>
    </row>
    <row r="730">
      <c r="A730" s="389"/>
      <c r="B730" s="389"/>
      <c r="R730" s="394"/>
    </row>
    <row r="731">
      <c r="A731" s="389"/>
      <c r="B731" s="389"/>
      <c r="R731" s="394"/>
    </row>
    <row r="732">
      <c r="A732" s="389"/>
      <c r="B732" s="389"/>
      <c r="R732" s="394"/>
    </row>
    <row r="733">
      <c r="A733" s="389"/>
      <c r="B733" s="389"/>
      <c r="R733" s="394"/>
    </row>
    <row r="734">
      <c r="A734" s="389"/>
      <c r="B734" s="389"/>
      <c r="R734" s="394"/>
    </row>
    <row r="735">
      <c r="A735" s="389"/>
      <c r="B735" s="389"/>
      <c r="R735" s="394"/>
    </row>
    <row r="736">
      <c r="A736" s="389"/>
      <c r="B736" s="389"/>
      <c r="R736" s="394"/>
    </row>
    <row r="737">
      <c r="A737" s="389"/>
      <c r="B737" s="389"/>
      <c r="R737" s="394"/>
    </row>
    <row r="738">
      <c r="A738" s="389"/>
      <c r="B738" s="389"/>
      <c r="R738" s="394"/>
    </row>
    <row r="739">
      <c r="A739" s="389"/>
      <c r="B739" s="389"/>
      <c r="R739" s="394"/>
    </row>
    <row r="740">
      <c r="A740" s="389"/>
      <c r="B740" s="389"/>
      <c r="R740" s="394"/>
    </row>
    <row r="741">
      <c r="A741" s="389"/>
      <c r="B741" s="389"/>
      <c r="R741" s="394"/>
    </row>
    <row r="742">
      <c r="A742" s="389"/>
      <c r="B742" s="389"/>
      <c r="R742" s="394"/>
    </row>
    <row r="743">
      <c r="A743" s="389"/>
      <c r="B743" s="389"/>
      <c r="R743" s="394"/>
    </row>
    <row r="744">
      <c r="A744" s="389"/>
      <c r="B744" s="389"/>
      <c r="R744" s="394"/>
    </row>
    <row r="745">
      <c r="A745" s="389"/>
      <c r="B745" s="389"/>
      <c r="R745" s="394"/>
    </row>
    <row r="746">
      <c r="A746" s="389"/>
      <c r="B746" s="389"/>
      <c r="R746" s="394"/>
    </row>
    <row r="747">
      <c r="A747" s="389"/>
      <c r="B747" s="389"/>
      <c r="R747" s="394"/>
    </row>
    <row r="748">
      <c r="A748" s="389"/>
      <c r="B748" s="389"/>
      <c r="R748" s="394"/>
    </row>
    <row r="749">
      <c r="A749" s="389"/>
      <c r="B749" s="389"/>
      <c r="R749" s="394"/>
    </row>
    <row r="750">
      <c r="A750" s="389"/>
      <c r="B750" s="389"/>
      <c r="R750" s="394"/>
    </row>
    <row r="751">
      <c r="A751" s="389"/>
      <c r="B751" s="389"/>
      <c r="R751" s="394"/>
    </row>
    <row r="752">
      <c r="A752" s="389"/>
      <c r="B752" s="389"/>
      <c r="R752" s="394"/>
    </row>
    <row r="753">
      <c r="A753" s="389"/>
      <c r="B753" s="389"/>
      <c r="R753" s="394"/>
    </row>
    <row r="754">
      <c r="A754" s="389"/>
      <c r="B754" s="389"/>
      <c r="R754" s="394"/>
    </row>
    <row r="755">
      <c r="A755" s="389"/>
      <c r="B755" s="389"/>
      <c r="R755" s="394"/>
    </row>
    <row r="756">
      <c r="A756" s="389"/>
      <c r="B756" s="389"/>
      <c r="R756" s="394"/>
    </row>
    <row r="757">
      <c r="A757" s="389"/>
      <c r="B757" s="389"/>
      <c r="R757" s="394"/>
    </row>
    <row r="758">
      <c r="A758" s="389"/>
      <c r="B758" s="389"/>
      <c r="R758" s="394"/>
    </row>
    <row r="759">
      <c r="A759" s="389"/>
      <c r="B759" s="389"/>
      <c r="R759" s="394"/>
    </row>
    <row r="760">
      <c r="A760" s="389"/>
      <c r="B760" s="389"/>
      <c r="R760" s="394"/>
    </row>
    <row r="761">
      <c r="A761" s="389"/>
      <c r="B761" s="389"/>
      <c r="R761" s="394"/>
    </row>
    <row r="762">
      <c r="A762" s="389"/>
      <c r="B762" s="389"/>
      <c r="R762" s="394"/>
    </row>
    <row r="763">
      <c r="A763" s="389"/>
      <c r="B763" s="389"/>
      <c r="R763" s="394"/>
    </row>
    <row r="764">
      <c r="A764" s="389"/>
      <c r="B764" s="389"/>
      <c r="R764" s="394"/>
    </row>
    <row r="765">
      <c r="A765" s="389"/>
      <c r="B765" s="389"/>
      <c r="R765" s="394"/>
    </row>
    <row r="766">
      <c r="A766" s="389"/>
      <c r="B766" s="389"/>
      <c r="R766" s="394"/>
    </row>
    <row r="767">
      <c r="A767" s="389"/>
      <c r="B767" s="389"/>
      <c r="R767" s="394"/>
    </row>
    <row r="768">
      <c r="A768" s="389"/>
      <c r="B768" s="389"/>
      <c r="R768" s="394"/>
    </row>
    <row r="769">
      <c r="A769" s="389"/>
      <c r="B769" s="389"/>
      <c r="R769" s="394"/>
    </row>
    <row r="770">
      <c r="A770" s="389"/>
      <c r="B770" s="389"/>
      <c r="R770" s="394"/>
    </row>
    <row r="771">
      <c r="A771" s="389"/>
      <c r="B771" s="389"/>
      <c r="R771" s="394"/>
    </row>
    <row r="772">
      <c r="A772" s="389"/>
      <c r="B772" s="389"/>
      <c r="R772" s="394"/>
    </row>
    <row r="773">
      <c r="A773" s="389"/>
      <c r="B773" s="389"/>
      <c r="R773" s="394"/>
    </row>
    <row r="774">
      <c r="A774" s="389"/>
      <c r="B774" s="389"/>
      <c r="R774" s="394"/>
    </row>
    <row r="775">
      <c r="A775" s="389"/>
      <c r="B775" s="389"/>
      <c r="R775" s="394"/>
    </row>
    <row r="776">
      <c r="A776" s="389"/>
      <c r="B776" s="389"/>
      <c r="R776" s="394"/>
    </row>
    <row r="777">
      <c r="A777" s="389"/>
      <c r="B777" s="389"/>
      <c r="R777" s="394"/>
    </row>
    <row r="778">
      <c r="A778" s="389"/>
      <c r="B778" s="389"/>
      <c r="R778" s="394"/>
    </row>
    <row r="779">
      <c r="A779" s="389"/>
      <c r="B779" s="389"/>
      <c r="R779" s="394"/>
    </row>
    <row r="780">
      <c r="A780" s="389"/>
      <c r="B780" s="389"/>
      <c r="R780" s="394"/>
    </row>
    <row r="781">
      <c r="A781" s="389"/>
      <c r="B781" s="389"/>
      <c r="R781" s="394"/>
    </row>
    <row r="782">
      <c r="A782" s="389"/>
      <c r="B782" s="389"/>
      <c r="R782" s="394"/>
    </row>
    <row r="783">
      <c r="A783" s="389"/>
      <c r="B783" s="389"/>
      <c r="R783" s="394"/>
    </row>
    <row r="784">
      <c r="A784" s="389"/>
      <c r="B784" s="389"/>
      <c r="R784" s="394"/>
    </row>
    <row r="785">
      <c r="A785" s="389"/>
      <c r="B785" s="389"/>
      <c r="R785" s="394"/>
    </row>
    <row r="786">
      <c r="A786" s="389"/>
      <c r="B786" s="389"/>
      <c r="R786" s="394"/>
    </row>
    <row r="787">
      <c r="A787" s="389"/>
      <c r="B787" s="389"/>
      <c r="R787" s="394"/>
    </row>
    <row r="788">
      <c r="A788" s="389"/>
      <c r="B788" s="389"/>
      <c r="R788" s="394"/>
    </row>
    <row r="789">
      <c r="A789" s="389"/>
      <c r="B789" s="389"/>
      <c r="R789" s="394"/>
    </row>
    <row r="790">
      <c r="A790" s="389"/>
      <c r="B790" s="389"/>
      <c r="R790" s="394"/>
    </row>
    <row r="791">
      <c r="A791" s="389"/>
      <c r="B791" s="389"/>
      <c r="R791" s="394"/>
    </row>
    <row r="792">
      <c r="A792" s="389"/>
      <c r="B792" s="389"/>
      <c r="R792" s="394"/>
    </row>
    <row r="793">
      <c r="A793" s="389"/>
      <c r="B793" s="389"/>
      <c r="R793" s="394"/>
    </row>
    <row r="794">
      <c r="A794" s="389"/>
      <c r="B794" s="389"/>
      <c r="R794" s="394"/>
    </row>
    <row r="795">
      <c r="A795" s="389"/>
      <c r="B795" s="389"/>
      <c r="R795" s="394"/>
    </row>
    <row r="796">
      <c r="A796" s="389"/>
      <c r="B796" s="389"/>
      <c r="R796" s="394"/>
    </row>
    <row r="797">
      <c r="A797" s="389"/>
      <c r="B797" s="389"/>
      <c r="R797" s="394"/>
    </row>
    <row r="798">
      <c r="A798" s="389"/>
      <c r="B798" s="389"/>
      <c r="R798" s="394"/>
    </row>
    <row r="799">
      <c r="A799" s="389"/>
      <c r="B799" s="389"/>
      <c r="R799" s="394"/>
    </row>
    <row r="800">
      <c r="A800" s="389"/>
      <c r="B800" s="389"/>
      <c r="R800" s="394"/>
    </row>
    <row r="801">
      <c r="A801" s="389"/>
      <c r="B801" s="389"/>
      <c r="R801" s="394"/>
    </row>
    <row r="802">
      <c r="A802" s="389"/>
      <c r="B802" s="389"/>
      <c r="R802" s="394"/>
    </row>
    <row r="803">
      <c r="A803" s="389"/>
      <c r="B803" s="389"/>
      <c r="R803" s="394"/>
    </row>
    <row r="804">
      <c r="A804" s="389"/>
      <c r="B804" s="389"/>
      <c r="R804" s="394"/>
    </row>
    <row r="805">
      <c r="A805" s="389"/>
      <c r="B805" s="389"/>
      <c r="R805" s="394"/>
    </row>
    <row r="806">
      <c r="A806" s="389"/>
      <c r="B806" s="389"/>
      <c r="R806" s="394"/>
    </row>
    <row r="807">
      <c r="A807" s="389"/>
      <c r="B807" s="389"/>
      <c r="R807" s="394"/>
    </row>
    <row r="808">
      <c r="A808" s="389"/>
      <c r="B808" s="389"/>
      <c r="R808" s="394"/>
    </row>
    <row r="809">
      <c r="A809" s="389"/>
      <c r="B809" s="389"/>
      <c r="R809" s="394"/>
    </row>
    <row r="810">
      <c r="A810" s="389"/>
      <c r="B810" s="389"/>
      <c r="R810" s="394"/>
    </row>
    <row r="811">
      <c r="A811" s="389"/>
      <c r="B811" s="389"/>
      <c r="R811" s="394"/>
    </row>
    <row r="812">
      <c r="A812" s="389"/>
      <c r="B812" s="389"/>
      <c r="R812" s="394"/>
    </row>
    <row r="813">
      <c r="A813" s="389"/>
      <c r="B813" s="389"/>
      <c r="R813" s="394"/>
    </row>
    <row r="814">
      <c r="A814" s="389"/>
      <c r="B814" s="389"/>
      <c r="R814" s="394"/>
    </row>
    <row r="815">
      <c r="A815" s="389"/>
      <c r="B815" s="389"/>
      <c r="R815" s="394"/>
    </row>
    <row r="816">
      <c r="A816" s="389"/>
      <c r="B816" s="389"/>
      <c r="R816" s="394"/>
    </row>
    <row r="817">
      <c r="A817" s="389"/>
      <c r="B817" s="389"/>
      <c r="R817" s="394"/>
    </row>
    <row r="818">
      <c r="A818" s="389"/>
      <c r="B818" s="389"/>
      <c r="R818" s="394"/>
    </row>
    <row r="819">
      <c r="A819" s="389"/>
      <c r="B819" s="389"/>
      <c r="R819" s="394"/>
    </row>
    <row r="820">
      <c r="A820" s="389"/>
      <c r="B820" s="389"/>
      <c r="R820" s="394"/>
    </row>
    <row r="821">
      <c r="A821" s="389"/>
      <c r="B821" s="389"/>
      <c r="R821" s="394"/>
    </row>
    <row r="822">
      <c r="A822" s="389"/>
      <c r="B822" s="389"/>
      <c r="R822" s="394"/>
    </row>
    <row r="823">
      <c r="A823" s="389"/>
      <c r="B823" s="389"/>
      <c r="R823" s="394"/>
    </row>
    <row r="824">
      <c r="A824" s="389"/>
      <c r="B824" s="389"/>
      <c r="R824" s="394"/>
    </row>
    <row r="825">
      <c r="A825" s="389"/>
      <c r="B825" s="389"/>
      <c r="R825" s="394"/>
    </row>
    <row r="826">
      <c r="A826" s="389"/>
      <c r="B826" s="389"/>
      <c r="R826" s="394"/>
    </row>
    <row r="827">
      <c r="A827" s="389"/>
      <c r="B827" s="389"/>
      <c r="R827" s="394"/>
    </row>
    <row r="828">
      <c r="A828" s="389"/>
      <c r="B828" s="389"/>
      <c r="R828" s="394"/>
    </row>
    <row r="829">
      <c r="A829" s="389"/>
      <c r="B829" s="389"/>
      <c r="R829" s="394"/>
    </row>
    <row r="830">
      <c r="A830" s="389"/>
      <c r="B830" s="389"/>
      <c r="R830" s="394"/>
    </row>
    <row r="831">
      <c r="A831" s="389"/>
      <c r="B831" s="389"/>
      <c r="R831" s="394"/>
    </row>
    <row r="832">
      <c r="A832" s="389"/>
      <c r="B832" s="389"/>
      <c r="R832" s="394"/>
    </row>
    <row r="833">
      <c r="A833" s="389"/>
      <c r="B833" s="389"/>
      <c r="R833" s="394"/>
    </row>
    <row r="834">
      <c r="A834" s="389"/>
      <c r="B834" s="389"/>
      <c r="R834" s="394"/>
    </row>
    <row r="835">
      <c r="A835" s="389"/>
      <c r="B835" s="389"/>
      <c r="R835" s="394"/>
    </row>
    <row r="836">
      <c r="A836" s="389"/>
      <c r="B836" s="389"/>
      <c r="R836" s="394"/>
    </row>
    <row r="837">
      <c r="A837" s="389"/>
      <c r="B837" s="389"/>
      <c r="R837" s="394"/>
    </row>
    <row r="838">
      <c r="A838" s="389"/>
      <c r="B838" s="389"/>
      <c r="R838" s="394"/>
    </row>
    <row r="839">
      <c r="A839" s="389"/>
      <c r="B839" s="389"/>
      <c r="R839" s="394"/>
    </row>
    <row r="840">
      <c r="A840" s="389"/>
      <c r="B840" s="389"/>
      <c r="R840" s="394"/>
    </row>
    <row r="841">
      <c r="A841" s="389"/>
      <c r="B841" s="389"/>
      <c r="R841" s="394"/>
    </row>
    <row r="842">
      <c r="A842" s="389"/>
      <c r="B842" s="389"/>
      <c r="R842" s="394"/>
    </row>
    <row r="843">
      <c r="A843" s="389"/>
      <c r="B843" s="389"/>
      <c r="R843" s="394"/>
    </row>
    <row r="844">
      <c r="A844" s="389"/>
      <c r="B844" s="389"/>
      <c r="R844" s="394"/>
    </row>
    <row r="845">
      <c r="A845" s="389"/>
      <c r="B845" s="389"/>
      <c r="R845" s="394"/>
    </row>
    <row r="846">
      <c r="A846" s="389"/>
      <c r="B846" s="389"/>
      <c r="R846" s="394"/>
    </row>
    <row r="847">
      <c r="A847" s="389"/>
      <c r="B847" s="389"/>
      <c r="R847" s="394"/>
    </row>
    <row r="848">
      <c r="A848" s="389"/>
      <c r="B848" s="389"/>
      <c r="R848" s="394"/>
    </row>
    <row r="849">
      <c r="A849" s="389"/>
      <c r="B849" s="389"/>
      <c r="R849" s="394"/>
    </row>
    <row r="850">
      <c r="A850" s="389"/>
      <c r="B850" s="389"/>
      <c r="R850" s="394"/>
    </row>
    <row r="851">
      <c r="A851" s="389"/>
      <c r="B851" s="389"/>
      <c r="R851" s="394"/>
    </row>
    <row r="852">
      <c r="A852" s="389"/>
      <c r="B852" s="389"/>
      <c r="R852" s="394"/>
    </row>
    <row r="853">
      <c r="A853" s="389"/>
      <c r="B853" s="389"/>
      <c r="R853" s="394"/>
    </row>
    <row r="854">
      <c r="A854" s="389"/>
      <c r="B854" s="389"/>
      <c r="R854" s="394"/>
    </row>
    <row r="855">
      <c r="A855" s="389"/>
      <c r="B855" s="389"/>
      <c r="R855" s="394"/>
    </row>
    <row r="856">
      <c r="A856" s="389"/>
      <c r="B856" s="389"/>
      <c r="R856" s="394"/>
    </row>
    <row r="857">
      <c r="A857" s="389"/>
      <c r="B857" s="389"/>
      <c r="R857" s="394"/>
    </row>
    <row r="858">
      <c r="A858" s="389"/>
      <c r="B858" s="389"/>
      <c r="R858" s="394"/>
    </row>
    <row r="859">
      <c r="A859" s="389"/>
      <c r="B859" s="389"/>
      <c r="R859" s="394"/>
    </row>
    <row r="860">
      <c r="A860" s="389"/>
      <c r="B860" s="389"/>
      <c r="R860" s="394"/>
    </row>
    <row r="861">
      <c r="A861" s="389"/>
      <c r="B861" s="389"/>
      <c r="R861" s="394"/>
    </row>
    <row r="862">
      <c r="A862" s="389"/>
      <c r="B862" s="389"/>
      <c r="R862" s="394"/>
    </row>
    <row r="863">
      <c r="A863" s="389"/>
      <c r="B863" s="389"/>
      <c r="R863" s="394"/>
    </row>
    <row r="864">
      <c r="A864" s="389"/>
      <c r="B864" s="389"/>
      <c r="R864" s="394"/>
    </row>
    <row r="865">
      <c r="A865" s="389"/>
      <c r="B865" s="389"/>
      <c r="R865" s="394"/>
    </row>
    <row r="866">
      <c r="A866" s="389"/>
      <c r="B866" s="389"/>
      <c r="R866" s="394"/>
    </row>
    <row r="867">
      <c r="A867" s="389"/>
      <c r="B867" s="389"/>
      <c r="R867" s="394"/>
    </row>
    <row r="868">
      <c r="A868" s="389"/>
      <c r="B868" s="389"/>
      <c r="R868" s="394"/>
    </row>
    <row r="869">
      <c r="A869" s="389"/>
      <c r="B869" s="389"/>
      <c r="R869" s="394"/>
    </row>
    <row r="870">
      <c r="A870" s="389"/>
      <c r="B870" s="389"/>
      <c r="R870" s="394"/>
    </row>
    <row r="871">
      <c r="A871" s="389"/>
      <c r="B871" s="389"/>
      <c r="R871" s="394"/>
    </row>
    <row r="872">
      <c r="A872" s="389"/>
      <c r="B872" s="389"/>
      <c r="R872" s="394"/>
    </row>
    <row r="873">
      <c r="A873" s="389"/>
      <c r="B873" s="389"/>
      <c r="R873" s="394"/>
    </row>
    <row r="874">
      <c r="A874" s="389"/>
      <c r="B874" s="389"/>
      <c r="R874" s="394"/>
    </row>
    <row r="875">
      <c r="A875" s="389"/>
      <c r="B875" s="389"/>
      <c r="R875" s="394"/>
    </row>
    <row r="876">
      <c r="A876" s="389"/>
      <c r="B876" s="389"/>
      <c r="R876" s="394"/>
    </row>
    <row r="877">
      <c r="A877" s="389"/>
      <c r="B877" s="389"/>
      <c r="R877" s="394"/>
    </row>
    <row r="878">
      <c r="A878" s="389"/>
      <c r="B878" s="389"/>
      <c r="R878" s="394"/>
    </row>
    <row r="879">
      <c r="A879" s="389"/>
      <c r="B879" s="389"/>
      <c r="R879" s="394"/>
    </row>
    <row r="880">
      <c r="A880" s="389"/>
      <c r="B880" s="389"/>
      <c r="R880" s="394"/>
    </row>
    <row r="881">
      <c r="A881" s="389"/>
      <c r="B881" s="389"/>
      <c r="R881" s="394"/>
    </row>
    <row r="882">
      <c r="A882" s="389"/>
      <c r="B882" s="389"/>
      <c r="R882" s="394"/>
    </row>
    <row r="883">
      <c r="A883" s="389"/>
      <c r="B883" s="389"/>
      <c r="R883" s="394"/>
    </row>
    <row r="884">
      <c r="A884" s="389"/>
      <c r="B884" s="389"/>
      <c r="R884" s="394"/>
    </row>
    <row r="885">
      <c r="A885" s="389"/>
      <c r="B885" s="389"/>
      <c r="R885" s="394"/>
    </row>
    <row r="886">
      <c r="A886" s="389"/>
      <c r="B886" s="389"/>
      <c r="R886" s="394"/>
    </row>
    <row r="887">
      <c r="A887" s="389"/>
      <c r="B887" s="389"/>
      <c r="R887" s="394"/>
    </row>
    <row r="888">
      <c r="A888" s="389"/>
      <c r="B888" s="389"/>
      <c r="R888" s="394"/>
    </row>
    <row r="889">
      <c r="A889" s="389"/>
      <c r="B889" s="389"/>
      <c r="R889" s="394"/>
    </row>
    <row r="890">
      <c r="A890" s="389"/>
      <c r="B890" s="389"/>
      <c r="R890" s="394"/>
    </row>
    <row r="891">
      <c r="A891" s="389"/>
      <c r="B891" s="389"/>
      <c r="R891" s="394"/>
    </row>
    <row r="892">
      <c r="A892" s="389"/>
      <c r="B892" s="389"/>
      <c r="R892" s="394"/>
    </row>
    <row r="893">
      <c r="A893" s="389"/>
      <c r="B893" s="389"/>
      <c r="R893" s="394"/>
    </row>
    <row r="894">
      <c r="A894" s="389"/>
      <c r="B894" s="389"/>
      <c r="R894" s="394"/>
    </row>
    <row r="895">
      <c r="A895" s="389"/>
      <c r="B895" s="389"/>
      <c r="R895" s="394"/>
    </row>
    <row r="896">
      <c r="A896" s="389"/>
      <c r="B896" s="389"/>
      <c r="R896" s="394"/>
    </row>
    <row r="897">
      <c r="A897" s="389"/>
      <c r="B897" s="389"/>
      <c r="R897" s="394"/>
    </row>
    <row r="898">
      <c r="A898" s="389"/>
      <c r="B898" s="389"/>
      <c r="R898" s="394"/>
    </row>
    <row r="899">
      <c r="A899" s="389"/>
      <c r="B899" s="389"/>
      <c r="R899" s="394"/>
    </row>
    <row r="900">
      <c r="A900" s="389"/>
      <c r="B900" s="389"/>
      <c r="R900" s="394"/>
    </row>
    <row r="901">
      <c r="A901" s="389"/>
      <c r="B901" s="389"/>
      <c r="R901" s="394"/>
    </row>
    <row r="902">
      <c r="A902" s="389"/>
      <c r="B902" s="389"/>
      <c r="R902" s="394"/>
    </row>
    <row r="903">
      <c r="A903" s="389"/>
      <c r="B903" s="389"/>
      <c r="R903" s="394"/>
    </row>
    <row r="904">
      <c r="A904" s="389"/>
      <c r="B904" s="389"/>
      <c r="R904" s="394"/>
    </row>
    <row r="905">
      <c r="A905" s="389"/>
      <c r="B905" s="389"/>
      <c r="R905" s="394"/>
    </row>
    <row r="906">
      <c r="A906" s="389"/>
      <c r="B906" s="389"/>
      <c r="R906" s="394"/>
    </row>
    <row r="907">
      <c r="A907" s="389"/>
      <c r="B907" s="389"/>
      <c r="R907" s="394"/>
    </row>
    <row r="908">
      <c r="A908" s="389"/>
      <c r="B908" s="389"/>
      <c r="R908" s="394"/>
    </row>
    <row r="909">
      <c r="A909" s="389"/>
      <c r="B909" s="389"/>
      <c r="R909" s="394"/>
    </row>
    <row r="910">
      <c r="A910" s="389"/>
      <c r="B910" s="389"/>
      <c r="R910" s="394"/>
    </row>
    <row r="911">
      <c r="A911" s="389"/>
      <c r="B911" s="389"/>
      <c r="R911" s="394"/>
    </row>
    <row r="912">
      <c r="A912" s="389"/>
      <c r="B912" s="389"/>
      <c r="R912" s="394"/>
    </row>
    <row r="913">
      <c r="A913" s="389"/>
      <c r="B913" s="389"/>
      <c r="R913" s="394"/>
    </row>
    <row r="914">
      <c r="A914" s="389"/>
      <c r="B914" s="389"/>
      <c r="R914" s="394"/>
    </row>
    <row r="915">
      <c r="A915" s="389"/>
      <c r="B915" s="389"/>
      <c r="R915" s="394"/>
    </row>
    <row r="916">
      <c r="A916" s="389"/>
      <c r="B916" s="389"/>
      <c r="R916" s="394"/>
    </row>
    <row r="917">
      <c r="A917" s="389"/>
      <c r="B917" s="389"/>
      <c r="R917" s="394"/>
    </row>
    <row r="918">
      <c r="A918" s="389"/>
      <c r="B918" s="389"/>
      <c r="R918" s="394"/>
    </row>
    <row r="919">
      <c r="A919" s="389"/>
      <c r="B919" s="389"/>
      <c r="R919" s="394"/>
    </row>
    <row r="920">
      <c r="A920" s="389"/>
      <c r="B920" s="389"/>
      <c r="R920" s="394"/>
    </row>
    <row r="921">
      <c r="A921" s="389"/>
      <c r="B921" s="389"/>
      <c r="R921" s="394"/>
    </row>
    <row r="922">
      <c r="A922" s="389"/>
      <c r="B922" s="389"/>
      <c r="R922" s="394"/>
    </row>
    <row r="923">
      <c r="A923" s="389"/>
      <c r="B923" s="389"/>
      <c r="R923" s="394"/>
    </row>
    <row r="924">
      <c r="A924" s="389"/>
      <c r="B924" s="389"/>
      <c r="R924" s="394"/>
    </row>
    <row r="925">
      <c r="A925" s="389"/>
      <c r="B925" s="389"/>
      <c r="R925" s="394"/>
    </row>
    <row r="926">
      <c r="A926" s="389"/>
      <c r="B926" s="389"/>
      <c r="R926" s="394"/>
    </row>
    <row r="927">
      <c r="A927" s="389"/>
      <c r="B927" s="389"/>
      <c r="R927" s="394"/>
    </row>
    <row r="928">
      <c r="A928" s="389"/>
      <c r="B928" s="389"/>
      <c r="R928" s="394"/>
    </row>
    <row r="929">
      <c r="A929" s="389"/>
      <c r="B929" s="389"/>
      <c r="R929" s="394"/>
    </row>
    <row r="930">
      <c r="A930" s="389"/>
      <c r="B930" s="389"/>
      <c r="R930" s="394"/>
    </row>
    <row r="931">
      <c r="A931" s="389"/>
      <c r="B931" s="389"/>
      <c r="R931" s="394"/>
    </row>
    <row r="932">
      <c r="A932" s="389"/>
      <c r="B932" s="389"/>
      <c r="R932" s="394"/>
    </row>
    <row r="933">
      <c r="A933" s="389"/>
      <c r="B933" s="389"/>
      <c r="R933" s="394"/>
    </row>
    <row r="934">
      <c r="A934" s="389"/>
      <c r="B934" s="389"/>
      <c r="R934" s="394"/>
    </row>
    <row r="935">
      <c r="A935" s="389"/>
      <c r="B935" s="389"/>
      <c r="R935" s="394"/>
    </row>
    <row r="936">
      <c r="A936" s="389"/>
      <c r="B936" s="389"/>
      <c r="R936" s="394"/>
    </row>
    <row r="937">
      <c r="A937" s="389"/>
      <c r="B937" s="389"/>
      <c r="R937" s="394"/>
    </row>
    <row r="938">
      <c r="A938" s="389"/>
      <c r="B938" s="389"/>
      <c r="R938" s="394"/>
    </row>
    <row r="939">
      <c r="A939" s="389"/>
      <c r="B939" s="389"/>
      <c r="R939" s="394"/>
    </row>
    <row r="940">
      <c r="A940" s="389"/>
      <c r="B940" s="389"/>
      <c r="R940" s="394"/>
    </row>
    <row r="941">
      <c r="A941" s="389"/>
      <c r="B941" s="389"/>
      <c r="R941" s="394"/>
    </row>
    <row r="942">
      <c r="A942" s="389"/>
      <c r="B942" s="389"/>
      <c r="R942" s="394"/>
    </row>
    <row r="943">
      <c r="A943" s="389"/>
      <c r="B943" s="389"/>
      <c r="R943" s="394"/>
    </row>
    <row r="944">
      <c r="A944" s="389"/>
      <c r="B944" s="389"/>
      <c r="R944" s="394"/>
    </row>
    <row r="945">
      <c r="A945" s="389"/>
      <c r="B945" s="389"/>
      <c r="R945" s="394"/>
    </row>
    <row r="946">
      <c r="A946" s="389"/>
      <c r="B946" s="389"/>
      <c r="R946" s="394"/>
    </row>
    <row r="947">
      <c r="A947" s="389"/>
      <c r="B947" s="389"/>
      <c r="R947" s="394"/>
    </row>
    <row r="948">
      <c r="A948" s="389"/>
      <c r="B948" s="389"/>
      <c r="R948" s="394"/>
    </row>
    <row r="949">
      <c r="A949" s="389"/>
      <c r="B949" s="389"/>
      <c r="R949" s="394"/>
    </row>
    <row r="950">
      <c r="A950" s="389"/>
      <c r="B950" s="389"/>
      <c r="R950" s="394"/>
    </row>
    <row r="951">
      <c r="A951" s="389"/>
      <c r="B951" s="389"/>
      <c r="R951" s="394"/>
    </row>
    <row r="952">
      <c r="A952" s="389"/>
      <c r="B952" s="389"/>
      <c r="R952" s="394"/>
    </row>
    <row r="953">
      <c r="A953" s="389"/>
      <c r="B953" s="389"/>
      <c r="R953" s="394"/>
    </row>
    <row r="954">
      <c r="A954" s="389"/>
      <c r="B954" s="389"/>
      <c r="R954" s="394"/>
    </row>
    <row r="955">
      <c r="A955" s="389"/>
      <c r="B955" s="389"/>
      <c r="R955" s="394"/>
    </row>
    <row r="956">
      <c r="A956" s="389"/>
      <c r="B956" s="389"/>
      <c r="R956" s="394"/>
    </row>
    <row r="957">
      <c r="A957" s="389"/>
      <c r="B957" s="389"/>
      <c r="R957" s="394"/>
    </row>
    <row r="958">
      <c r="A958" s="389"/>
      <c r="B958" s="389"/>
      <c r="R958" s="394"/>
    </row>
    <row r="959">
      <c r="A959" s="389"/>
      <c r="B959" s="389"/>
      <c r="R959" s="394"/>
    </row>
    <row r="960">
      <c r="A960" s="389"/>
      <c r="B960" s="389"/>
      <c r="R960" s="394"/>
    </row>
    <row r="961">
      <c r="A961" s="389"/>
      <c r="B961" s="389"/>
      <c r="R961" s="394"/>
    </row>
    <row r="962">
      <c r="A962" s="389"/>
      <c r="B962" s="389"/>
      <c r="R962" s="394"/>
    </row>
    <row r="963">
      <c r="A963" s="389"/>
      <c r="B963" s="389"/>
      <c r="R963" s="394"/>
    </row>
    <row r="964">
      <c r="A964" s="389"/>
      <c r="B964" s="389"/>
      <c r="R964" s="394"/>
    </row>
    <row r="965">
      <c r="A965" s="389"/>
      <c r="B965" s="389"/>
      <c r="R965" s="394"/>
    </row>
    <row r="966">
      <c r="A966" s="389"/>
      <c r="B966" s="389"/>
      <c r="R966" s="394"/>
    </row>
    <row r="967">
      <c r="A967" s="389"/>
      <c r="B967" s="389"/>
      <c r="R967" s="394"/>
    </row>
    <row r="968">
      <c r="A968" s="389"/>
      <c r="B968" s="389"/>
      <c r="R968" s="394"/>
    </row>
    <row r="969">
      <c r="A969" s="389"/>
      <c r="B969" s="389"/>
      <c r="R969" s="394"/>
    </row>
    <row r="970">
      <c r="A970" s="389"/>
      <c r="B970" s="389"/>
      <c r="R970" s="394"/>
    </row>
    <row r="971">
      <c r="A971" s="389"/>
      <c r="B971" s="389"/>
      <c r="R971" s="394"/>
    </row>
    <row r="972">
      <c r="A972" s="389"/>
      <c r="B972" s="389"/>
      <c r="R972" s="394"/>
    </row>
    <row r="973">
      <c r="A973" s="389"/>
      <c r="B973" s="389"/>
      <c r="R973" s="394"/>
    </row>
    <row r="974">
      <c r="A974" s="389"/>
      <c r="B974" s="389"/>
      <c r="R974" s="394"/>
    </row>
    <row r="975">
      <c r="A975" s="389"/>
      <c r="B975" s="389"/>
      <c r="R975" s="394"/>
    </row>
    <row r="976">
      <c r="A976" s="389"/>
      <c r="B976" s="389"/>
      <c r="R976" s="394"/>
    </row>
    <row r="977">
      <c r="A977" s="389"/>
      <c r="B977" s="389"/>
      <c r="R977" s="394"/>
    </row>
    <row r="978">
      <c r="A978" s="389"/>
      <c r="B978" s="389"/>
      <c r="R978" s="394"/>
    </row>
    <row r="979">
      <c r="A979" s="389"/>
      <c r="B979" s="389"/>
      <c r="R979" s="394"/>
    </row>
    <row r="980">
      <c r="A980" s="389"/>
      <c r="B980" s="389"/>
      <c r="R980" s="394"/>
    </row>
    <row r="981">
      <c r="A981" s="389"/>
      <c r="B981" s="389"/>
      <c r="R981" s="394"/>
    </row>
    <row r="982">
      <c r="A982" s="389"/>
      <c r="B982" s="389"/>
      <c r="R982" s="394"/>
    </row>
    <row r="983">
      <c r="A983" s="389"/>
      <c r="B983" s="389"/>
      <c r="R983" s="394"/>
    </row>
    <row r="984">
      <c r="A984" s="389"/>
      <c r="B984" s="389"/>
      <c r="R984" s="394"/>
    </row>
    <row r="985">
      <c r="A985" s="389"/>
      <c r="B985" s="389"/>
      <c r="R985" s="394"/>
    </row>
    <row r="986">
      <c r="A986" s="389"/>
      <c r="B986" s="389"/>
      <c r="R986" s="394"/>
    </row>
    <row r="987">
      <c r="A987" s="389"/>
      <c r="B987" s="389"/>
      <c r="R987" s="394"/>
    </row>
    <row r="988">
      <c r="A988" s="389"/>
      <c r="B988" s="389"/>
      <c r="R988" s="394"/>
    </row>
    <row r="989">
      <c r="A989" s="389"/>
      <c r="B989" s="389"/>
      <c r="R989" s="394"/>
    </row>
    <row r="990">
      <c r="A990" s="389"/>
      <c r="B990" s="389"/>
      <c r="R990" s="394"/>
    </row>
    <row r="991">
      <c r="A991" s="389"/>
      <c r="B991" s="389"/>
      <c r="R991" s="394"/>
    </row>
    <row r="992">
      <c r="A992" s="389"/>
      <c r="B992" s="389"/>
      <c r="R992" s="394"/>
    </row>
    <row r="993">
      <c r="A993" s="389"/>
      <c r="B993" s="389"/>
      <c r="R993" s="394"/>
    </row>
    <row r="994">
      <c r="A994" s="389"/>
      <c r="B994" s="389"/>
      <c r="R994" s="394"/>
    </row>
    <row r="995">
      <c r="A995" s="389"/>
      <c r="B995" s="389"/>
      <c r="R995" s="394"/>
    </row>
    <row r="996">
      <c r="A996" s="389"/>
      <c r="B996" s="389"/>
      <c r="R996" s="394"/>
    </row>
    <row r="997">
      <c r="A997" s="389"/>
      <c r="B997" s="389"/>
      <c r="R997" s="394"/>
    </row>
    <row r="998">
      <c r="A998" s="389"/>
      <c r="B998" s="389"/>
      <c r="R998" s="394"/>
    </row>
    <row r="999">
      <c r="A999" s="389"/>
      <c r="B999" s="389"/>
      <c r="R999" s="394"/>
    </row>
    <row r="1000">
      <c r="A1000" s="389"/>
      <c r="B1000" s="389"/>
      <c r="R1000" s="394"/>
    </row>
  </sheetData>
  <mergeCells count="12">
    <mergeCell ref="AS1:AW1"/>
    <mergeCell ref="AX1:BA1"/>
    <mergeCell ref="BB1:BE1"/>
    <mergeCell ref="I3:I14"/>
    <mergeCell ref="I31:I33"/>
    <mergeCell ref="J1:N1"/>
    <mergeCell ref="S1:V1"/>
    <mergeCell ref="W1:AA1"/>
    <mergeCell ref="AB1:AE1"/>
    <mergeCell ref="AF1:AI1"/>
    <mergeCell ref="AJ1:AN1"/>
    <mergeCell ref="AO1:AR1"/>
  </mergeCells>
  <conditionalFormatting sqref="J1:BE1000">
    <cfRule type="cellIs" dxfId="7" priority="1" operator="equal">
      <formula>"B"</formula>
    </cfRule>
  </conditionalFormatting>
  <conditionalFormatting sqref="J1:BE1000">
    <cfRule type="cellIs" dxfId="0" priority="2" operator="equal">
      <formula>"O"</formula>
    </cfRule>
  </conditionalFormatting>
  <drawing r:id="rId2"/>
  <legacyDrawing r:id="rId3"/>
</worksheet>
</file>